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5480" windowHeight="8010"/>
  </bookViews>
  <sheets>
    <sheet name="Orçamento " sheetId="6" r:id="rId1"/>
    <sheet name="Cronograma" sheetId="4" r:id="rId2"/>
    <sheet name="BDI" sheetId="7" r:id="rId3"/>
  </sheets>
  <definedNames>
    <definedName name="_xlnm.Print_Area" localSheetId="2">BDI!$A$1:$F$38</definedName>
    <definedName name="_xlnm.Print_Area" localSheetId="0">'Orçamento '!$A$1:$L$92</definedName>
  </definedNames>
  <calcPr calcId="124519"/>
  <fileRecoveryPr repairLoad="1"/>
</workbook>
</file>

<file path=xl/calcChain.xml><?xml version="1.0" encoding="utf-8"?>
<calcChain xmlns="http://schemas.openxmlformats.org/spreadsheetml/2006/main">
  <c r="I29" i="6"/>
  <c r="K29" s="1"/>
  <c r="I57" l="1"/>
  <c r="K57" s="1"/>
  <c r="I56"/>
  <c r="K56" s="1"/>
  <c r="K58" s="1"/>
  <c r="D21" i="4" s="1"/>
  <c r="H21" s="1"/>
  <c r="I21" i="6"/>
  <c r="K21" s="1"/>
  <c r="I58" l="1"/>
  <c r="J21" i="4"/>
  <c r="I87" i="6"/>
  <c r="K87" s="1"/>
  <c r="I86"/>
  <c r="K86" s="1"/>
  <c r="I85"/>
  <c r="K85" s="1"/>
  <c r="I84"/>
  <c r="K84" s="1"/>
  <c r="I83"/>
  <c r="K83" s="1"/>
  <c r="I82"/>
  <c r="K82" s="1"/>
  <c r="I81"/>
  <c r="K81" s="1"/>
  <c r="I79"/>
  <c r="K79" s="1"/>
  <c r="I78"/>
  <c r="K78" s="1"/>
  <c r="I77"/>
  <c r="K77" s="1"/>
  <c r="I76"/>
  <c r="K76" s="1"/>
  <c r="I75"/>
  <c r="I74"/>
  <c r="K74" s="1"/>
  <c r="I73"/>
  <c r="K73" s="1"/>
  <c r="I72"/>
  <c r="K72" s="1"/>
  <c r="I71"/>
  <c r="I68"/>
  <c r="K68" s="1"/>
  <c r="I67"/>
  <c r="K67" l="1"/>
  <c r="K69" s="1"/>
  <c r="D23" i="4" s="1"/>
  <c r="I69" i="6"/>
  <c r="K71"/>
  <c r="I88"/>
  <c r="K75"/>
  <c r="H23" i="4" l="1"/>
  <c r="J23"/>
  <c r="K88" i="6"/>
  <c r="D24" i="4" s="1"/>
  <c r="I64" i="6"/>
  <c r="K64" s="1"/>
  <c r="J24" i="4" l="1"/>
  <c r="H24"/>
  <c r="F24"/>
  <c r="I63" i="6"/>
  <c r="I49"/>
  <c r="K49" s="1"/>
  <c r="K63" l="1"/>
  <c r="I36"/>
  <c r="K36" s="1"/>
  <c r="I41"/>
  <c r="K41" s="1"/>
  <c r="I40"/>
  <c r="K40" s="1"/>
  <c r="I39"/>
  <c r="K39" s="1"/>
  <c r="I37"/>
  <c r="K37" s="1"/>
  <c r="I42"/>
  <c r="K42" s="1"/>
  <c r="I35"/>
  <c r="K35" s="1"/>
  <c r="I27" l="1"/>
  <c r="K27" s="1"/>
  <c r="I17"/>
  <c r="K17" s="1"/>
  <c r="I15" l="1"/>
  <c r="K15" l="1"/>
  <c r="I20"/>
  <c r="I22" s="1"/>
  <c r="K20" l="1"/>
  <c r="C8" i="4"/>
  <c r="I62" i="6"/>
  <c r="K62" s="1"/>
  <c r="K22" l="1"/>
  <c r="D16" i="4" s="1"/>
  <c r="I25" i="6"/>
  <c r="K25" s="1"/>
  <c r="J16" i="4" l="1"/>
  <c r="F16"/>
  <c r="I61" i="6"/>
  <c r="K61" s="1"/>
  <c r="I60"/>
  <c r="I53"/>
  <c r="K53" s="1"/>
  <c r="I52"/>
  <c r="I54" s="1"/>
  <c r="I47"/>
  <c r="K47" s="1"/>
  <c r="I48"/>
  <c r="K48" s="1"/>
  <c r="I33"/>
  <c r="K33" s="1"/>
  <c r="I34"/>
  <c r="K34" s="1"/>
  <c r="I46"/>
  <c r="I32"/>
  <c r="I26"/>
  <c r="I24"/>
  <c r="I30" s="1"/>
  <c r="I16"/>
  <c r="I18" s="1"/>
  <c r="C16" i="7"/>
  <c r="C20" s="1"/>
  <c r="I44" i="6" l="1"/>
  <c r="I65"/>
  <c r="I50"/>
  <c r="K60"/>
  <c r="K65" s="1"/>
  <c r="K46"/>
  <c r="K24"/>
  <c r="K52"/>
  <c r="K54" s="1"/>
  <c r="D20" i="4" s="1"/>
  <c r="K26" i="6"/>
  <c r="K16"/>
  <c r="K18" s="1"/>
  <c r="K32"/>
  <c r="K44" s="1"/>
  <c r="K30" l="1"/>
  <c r="K50"/>
  <c r="K91" s="1"/>
  <c r="H20" i="4"/>
  <c r="D22"/>
  <c r="H22" l="1"/>
  <c r="F22"/>
  <c r="D19"/>
  <c r="H19" s="1"/>
  <c r="H25" s="1"/>
  <c r="D18"/>
  <c r="F18" s="1"/>
  <c r="J22"/>
  <c r="D17"/>
  <c r="C7"/>
  <c r="J19" l="1"/>
  <c r="D15" l="1"/>
  <c r="D25" s="1"/>
  <c r="F17" l="1"/>
  <c r="J17"/>
  <c r="J20" l="1"/>
  <c r="J18" l="1"/>
  <c r="J15"/>
  <c r="J25" s="1"/>
  <c r="F15"/>
  <c r="F25" s="1"/>
</calcChain>
</file>

<file path=xl/comments1.xml><?xml version="1.0" encoding="utf-8"?>
<comments xmlns="http://schemas.openxmlformats.org/spreadsheetml/2006/main">
  <authors>
    <author>Rogério Bardini</author>
  </authors>
  <commentList>
    <comment ref="C12" authorId="0">
      <text>
        <r>
          <rPr>
            <sz val="16"/>
            <color indexed="81"/>
            <rFont val="Tahoma"/>
            <family val="2"/>
          </rPr>
          <t xml:space="preserve">Preencher as células amarelas
</t>
        </r>
      </text>
    </comment>
  </commentList>
</comments>
</file>

<file path=xl/sharedStrings.xml><?xml version="1.0" encoding="utf-8"?>
<sst xmlns="http://schemas.openxmlformats.org/spreadsheetml/2006/main" count="244" uniqueCount="157">
  <si>
    <t>Item/Descrição</t>
  </si>
  <si>
    <t>Qtd.</t>
  </si>
  <si>
    <t>Un</t>
  </si>
  <si>
    <t>Material</t>
  </si>
  <si>
    <t>Total</t>
  </si>
  <si>
    <t>Obra:</t>
  </si>
  <si>
    <t>Local:</t>
  </si>
  <si>
    <t>Data:</t>
  </si>
  <si>
    <t>m²</t>
  </si>
  <si>
    <t>m³</t>
  </si>
  <si>
    <t>Total do Orçamento</t>
  </si>
  <si>
    <t>CRONOGRAMA FÍSICO-FINANCEIRO</t>
  </si>
  <si>
    <t>Valor</t>
  </si>
  <si>
    <t>Mês 01</t>
  </si>
  <si>
    <t>Mês 02</t>
  </si>
  <si>
    <t>%</t>
  </si>
  <si>
    <t>R$</t>
  </si>
  <si>
    <t xml:space="preserve"> </t>
  </si>
  <si>
    <t xml:space="preserve">  </t>
  </si>
  <si>
    <t xml:space="preserve">               Total de Serviços Preliminares</t>
  </si>
  <si>
    <t>SINAPI - 74157/04</t>
  </si>
  <si>
    <t>Unid.</t>
  </si>
  <si>
    <t>Total de Revestimento</t>
  </si>
  <si>
    <t>SINAPI - 75481</t>
  </si>
  <si>
    <t>Total de Instalações Elétricas</t>
  </si>
  <si>
    <t>BDI</t>
  </si>
  <si>
    <t xml:space="preserve">                                  Santa Catarina</t>
  </si>
  <si>
    <t>PLANILHA DE COMPOSIÇÃO DO BDI</t>
  </si>
  <si>
    <t>COMPOSIÇÃO DO B.D.I.</t>
  </si>
  <si>
    <t>RIS = Risco e imprevistos</t>
  </si>
  <si>
    <t>DEF = Despesas Financeiras e Seguros</t>
  </si>
  <si>
    <t>ADM = Administração Central</t>
  </si>
  <si>
    <t>LB = Lucro Bruto</t>
  </si>
  <si>
    <t>IMP = Impostos sobre faturamento*</t>
  </si>
  <si>
    <t xml:space="preserve">      ISS                           </t>
  </si>
  <si>
    <t xml:space="preserve">      PIS</t>
  </si>
  <si>
    <t xml:space="preserve">      COFINS</t>
  </si>
  <si>
    <t xml:space="preserve"> BDI utilizado</t>
  </si>
  <si>
    <t xml:space="preserve">  *Soma dos impostos (ISS, PIS, CONFINS)</t>
  </si>
  <si>
    <t xml:space="preserve">                    Responsável Técnico pela Prefeitura</t>
  </si>
  <si>
    <t>Mão de Obra</t>
  </si>
  <si>
    <t>Total com BDI</t>
  </si>
  <si>
    <t>Referência de Preço</t>
  </si>
  <si>
    <t>LANÇAMENTO E ADENSAMENTO DE CONCRETO - SAPATA E VIGA DE BALDRAME</t>
  </si>
  <si>
    <t>CONCRETO ESTRUTURAL RODADO NA OBRA - FCK=20 MPA - SEM LANÇAMENTO - SAPATA - COMPLETA</t>
  </si>
  <si>
    <t>2. Retirada e Demolições</t>
  </si>
  <si>
    <t xml:space="preserve">               Total de Retirada e Demolições</t>
  </si>
  <si>
    <t>PLANILHA ORÇAMENTÁRIA</t>
  </si>
  <si>
    <t>Outubro de 2014</t>
  </si>
  <si>
    <t>AMPLIAÇÃO DO CENTRO ADMINISTRATIVO - PARTE EXTERNA</t>
  </si>
  <si>
    <t>1. Movimentos de Terra</t>
  </si>
  <si>
    <t>REATERRO DE VALA COM MATERIAL GRANULAR REAPROVEITADO - ADENSADO E VIBRADO</t>
  </si>
  <si>
    <t>ESCAVAÇÃO DE VALAS EM TERRA COMPACTA, PROFUNDIDADE DE 0 M &lt; H &lt;= 1M PARA VIGA BALDRAME</t>
  </si>
  <si>
    <t>DEMOLIÇÃO DE ALVENARIA EM TIJOLOS FURADO SEM REAPROVEITAMENTO - VER PROJETO</t>
  </si>
  <si>
    <t>3. Estrutura em Concreto Armado - Rampas</t>
  </si>
  <si>
    <t>CONCRETO ESTRUTURAL RODADO NA OBRA, FCK=20 MPA SEM LANÇAMENTO (RAMPA)</t>
  </si>
  <si>
    <t xml:space="preserve">MEIO-FIO DE CONCRETO PRÉ-MOLDADO, DIMENSÕES - 12X15X30X100CM (FACE SUPERIORXFACEINFERIORXALTURAXCOMPRIMENTO) - REJUNTADO COM </t>
  </si>
  <si>
    <t>ARGAMASSA - TRAÇO: 1:4 - CIMENTO E AREIA - INCLUINDO ESCAVAÇÃO E REATERRO</t>
  </si>
  <si>
    <t>4. Muro</t>
  </si>
  <si>
    <t xml:space="preserve">CONCRETO ESTRUTURAL RODADO NA OBRA - FCK=15 MPA - SEM LANÇAMENTO - SAPATA - COMPLETA - (0,70x0,70x0,25M) </t>
  </si>
  <si>
    <t xml:space="preserve">CONCRETO ESTRUTURAL RODADO NA OBRA - FCK=15 MPA - SEM LANÇAMENTO - PILARES - COMPLETA - (0,15X0,20M) </t>
  </si>
  <si>
    <t xml:space="preserve">CONCRETO ESTRUTURAL RODADO NA OBRA - FCK=15 MPA - SEM LANÇAMENTO - VIGA DE BALDRAME - COMPLETA - (0,15X0,30M) </t>
  </si>
  <si>
    <t xml:space="preserve">CONCRETO ESTRUTURAL RODADO NA OBRA - FCK=15 MPA - SEM LANÇAMENTO - VIGA CINTA - COMPLETA - (0,15X0,20M) </t>
  </si>
  <si>
    <t>CHAPISCO RÚSTICO - TRAÇO 1:3 ( CIMENTO E AREIA GROSSA) - ESPESSURA: 2CM - PREPARO MANUAL ARGAMASSA</t>
  </si>
  <si>
    <t>Total de Muro</t>
  </si>
  <si>
    <t>Total de Estrutura em Concreto Armado - Rampas</t>
  </si>
  <si>
    <t xml:space="preserve">EMBOÇO PARA RECEBIMENTO DE CERÂMICA, EM ARGAMASSA TRAÇO 1:2:8, PREPARO MECÂNICO COM BETONEIRA 400L - APLICADO MANUALMENTE EM </t>
  </si>
  <si>
    <t>FACES INTERNAS  DE PAREDES DE AMBIENTES COM ÁREA ENTRE 5M² E 10M², ESPESSURA DE 10MM - COM EXECUÇÃO DE TALISCAS</t>
  </si>
  <si>
    <t>REBOCO ARGAMASSA - TRAÇO 1:2 ( CAL E AREIA FINA PENEIRADA) - ESP. 0,5CM - PREPARO MANUAL ARGAMASSA</t>
  </si>
  <si>
    <t xml:space="preserve">PINTURA ACRÍLICA - DUAS DEMÃOS </t>
  </si>
  <si>
    <t>APLICAÇÃO DE FUNDO SELADOR ACRILICO - UMA DEMÃO</t>
  </si>
  <si>
    <t xml:space="preserve">ALVENARIA DE VEDAÇÃO DE BLOCOS CERÂMICOS, FURADOS NA HORIZONTAL DE 14X9X14CM - ESPESSURA 14CM DE PAREDES COM ÁREA LÍQUIDA </t>
  </si>
  <si>
    <t>5. Serviços Diversos</t>
  </si>
  <si>
    <t>REVESTIMENTO COM PEDRA SÃO TOMÉ</t>
  </si>
  <si>
    <t>CAIXILHO FIXO DE ALUMINIO PARA VIDRO</t>
  </si>
  <si>
    <t>Total de Serviços Diversos</t>
  </si>
  <si>
    <t>CAIXA DE PASSAGEM 60X06X70 FUNDO DE BRITA COM TAMPA</t>
  </si>
  <si>
    <t>CABO FLEXÍVEL PVC 750 V - 2 CONDUTORES DE 4,00MM² TP SINTENAX PIRELLI</t>
  </si>
  <si>
    <t>TOMADA SOBREPOR - FORNECIMENTO E INSTALAÇÃO</t>
  </si>
  <si>
    <t>REFLETOR HOLOFOTE LED RGB 20W - EMITE COLUZES NAS CORES BÁSICAS - VERMELHO, VERDE, AZUL, BRANCO -  TONS DE VERMELHO, VERDE E AZUL</t>
  </si>
  <si>
    <t>Prefeitura Municipal de Abdon Batista  -   CNPJ: 78.511.052/0001-10</t>
  </si>
  <si>
    <t>RUA JOÃO SANTIN - CENTRO - ABDON BATISTA/SC</t>
  </si>
  <si>
    <t>SINAPI - 73481</t>
  </si>
  <si>
    <t>SINAPI - 72920</t>
  </si>
  <si>
    <t>SINAPI - 73899/002</t>
  </si>
  <si>
    <t>SINAPI - 73346</t>
  </si>
  <si>
    <t>m</t>
  </si>
  <si>
    <t>SINAPI - 74223/001</t>
  </si>
  <si>
    <t>SOLEIRA GRANITO 15X3CM</t>
  </si>
  <si>
    <t>SINAPI - 84078</t>
  </si>
  <si>
    <t>SINAPI - 85010</t>
  </si>
  <si>
    <t>SINAPI - 84862</t>
  </si>
  <si>
    <t>SINAPI - 20232</t>
  </si>
  <si>
    <t>SINAPI - 87273</t>
  </si>
  <si>
    <t>SINAPI - 87868</t>
  </si>
  <si>
    <t>SINAPI - 72121</t>
  </si>
  <si>
    <t>SINAPI - 87517</t>
  </si>
  <si>
    <t>SINAPI - 88484</t>
  </si>
  <si>
    <t>SINAPI - 74245/001</t>
  </si>
  <si>
    <t>SINAPI - 87549</t>
  </si>
  <si>
    <t>SINAPI - 74199/001</t>
  </si>
  <si>
    <t>SINAPI - 83449</t>
  </si>
  <si>
    <t>SINAPI - 34607</t>
  </si>
  <si>
    <t>SINAPI - 72339</t>
  </si>
  <si>
    <t>SINAPI - 74246/001</t>
  </si>
  <si>
    <t xml:space="preserve">        Prefeitura Municipal de Abdon Batista</t>
  </si>
  <si>
    <t xml:space="preserve">                    Abdon Batista, Outubro de 2014.</t>
  </si>
  <si>
    <t>6. Revestimentos</t>
  </si>
  <si>
    <t>ESCAVAÇÃO MANUAL DE VALAS EM TERRA COMPACTADA PARA ASSENTAMENTO</t>
  </si>
  <si>
    <t>Rua João Santin - Centro - CEP: 89636-000  -  Telefone/Fax: (49) 3545-1133</t>
  </si>
  <si>
    <t>MENOR QUE 6M² COM VÃOS E ARGAMASSA DE ASSENTAMENTO COM PREPARO EM BETONEIRA - INCLUSO ALVENARIA ABRIGO DE SUBESTAÇÃO</t>
  </si>
  <si>
    <t>GUARDA-CORPO COM CORRIMÃO EM TUBO DE AÇO GALVANIZADO - 1 1/2"</t>
  </si>
  <si>
    <t>REVESTIMENTO CERÂMICO PARA PAREDES INTERNAS - LAVANDERIA ( PREFEITURA) E COZINHA (CAMARA DE VEREADORES)</t>
  </si>
  <si>
    <t>VIDRO TEMPERADO  INCOLOR - ESPESSURA 10MM, FORNECIMENTO E INSTALAÇÃO - INCLUSIVE MASSA PARA VEDAÇÃO E FERRAGENS</t>
  </si>
  <si>
    <t>RELE FOTOELÉTRICO PARA COMANDO DE ILUMINAÇÃO EXTERNA 220/1000W - FORNECIMENTO E INSTALADO</t>
  </si>
  <si>
    <t>SINAPI - 74246/002</t>
  </si>
  <si>
    <t>SINAPI - 83399</t>
  </si>
  <si>
    <t>LASTRO MANUAL COM BRITA E=5CM - INCLUSO SALAS E CALÇADA</t>
  </si>
  <si>
    <t>SINAPI - 74164/004</t>
  </si>
  <si>
    <t>CONTRAPISO EM ARGAMASSA TRACO 1:4 (CIMENTO E AREIA), ESPESSURA 5CM - PREPARO COM BETONEIRA - SALAS E CALÇADA</t>
  </si>
  <si>
    <t>SINAPI - 73907/003</t>
  </si>
  <si>
    <t>Total de Pavimentação</t>
  </si>
  <si>
    <t>LASTRO MANUAL COM BRITA E=5CM - CALÇADA</t>
  </si>
  <si>
    <t>CONTRAPISO EM ARGAMASSA TRACO 1:4 (CIMENTO E AREIA), ESPESSURA 5CM - PREPARO COM BETONEIRA -  CALÇADA</t>
  </si>
  <si>
    <t>LOCAÇÃO DA OBRA POR m² CONSTRUÍDO</t>
  </si>
  <si>
    <t>SINAPI - 74077/002</t>
  </si>
  <si>
    <t>ESCAVAÇÃO MANUAL DE VALAS EM TERRA COMPACTA  (FUNDAÇÕES RASAS, ÁREA = 1,00M²)</t>
  </si>
  <si>
    <t>SINAPI - 73481/001</t>
  </si>
  <si>
    <r>
      <t>CONCRETO ESTRUTURAL RODADO NA OBRA, FCK=20 MPA SEM LANÇAMENTO (VIGA DE BALDRAME</t>
    </r>
    <r>
      <rPr>
        <i/>
        <sz val="10"/>
        <rFont val="Calibri"/>
        <family val="2"/>
        <scheme val="minor"/>
      </rPr>
      <t xml:space="preserve">) </t>
    </r>
    <r>
      <rPr>
        <sz val="10"/>
        <rFont val="Calibri"/>
        <family val="2"/>
        <scheme val="minor"/>
      </rPr>
      <t>ALTURA=30CM</t>
    </r>
  </si>
  <si>
    <t>IMPERMEABILIZACAO DAS VIGAS DE BALDRAME  COM TINTA ASFÁLTICA - DUAS DEMÃOS</t>
  </si>
  <si>
    <t>SINAPI - 74106/001</t>
  </si>
  <si>
    <t xml:space="preserve">PILAR DE CONCRETO ARMADO-ESCOR, FÔRMA, ARMADURA, LANÇAMENTO, CURA, DESFÔRMA </t>
  </si>
  <si>
    <t xml:space="preserve">VIGA CONCRETO ARMADO-ESCOR, FÔRMA,ARMADURA,LANÇAMENTO,CURA,DESFÔRMA </t>
  </si>
  <si>
    <t>SINAPI - 87525</t>
  </si>
  <si>
    <t>MAIOR OU IGUAL QUE 6M² COM VÃOS E ARGAMASSA DE ASSENTAMENTO COM PREPARO EM BETONEIRA</t>
  </si>
  <si>
    <t>SINAPI - 87863</t>
  </si>
  <si>
    <t>EMBOÇO TRACO 1:2:8 (CIMENTO E AREIA), ESPESSURA 1,0CM - PREPARO MANUAL</t>
  </si>
  <si>
    <t>SINAPI - 87550</t>
  </si>
  <si>
    <t>PINTURA ACRILICA SEMIBRILHO SOBRE REBOCO INCL SELADOR - 2 DEMAOS INC FUNDO</t>
  </si>
  <si>
    <t>DEINFRA - 42782</t>
  </si>
  <si>
    <t>Total de Cabine Subestação</t>
  </si>
  <si>
    <t>SINAPI - 73809/001</t>
  </si>
  <si>
    <t>RETIRADA MEIO - FIO EXISTENTE</t>
  </si>
  <si>
    <t>SINAPI - 85335</t>
  </si>
  <si>
    <t>7. Esquadrias</t>
  </si>
  <si>
    <t>8. Instalações Elétricas</t>
  </si>
  <si>
    <t>6. Revestimento</t>
  </si>
  <si>
    <t>9. Pavimentação</t>
  </si>
  <si>
    <t>10. Cabine Subestação</t>
  </si>
  <si>
    <t>Total de Esquadrias</t>
  </si>
  <si>
    <t>CHAPISCO - TRAÇO:  1:3 (CIMENTO E AREIA GROSSA - ESPESSURA: 5 mm - PREPARO E APLICAÇÃO</t>
  </si>
  <si>
    <t>CHAPISCO APLICADO EM PAREDES - EXCETO VIGAS E PILARES - POÇO DE ELEVADOR - TRAÇO: 1:3 - CIMENTO E AREIA GROSSA - ESPESSURA: 5mm</t>
  </si>
  <si>
    <t>PINTURA A BSE DE CAL E FIXADOR A BASE DE ÓLEO DE LINHAÇA - TRÊS DEMÃOS - INCLUSO PREPARO E APLICAÇÃO</t>
  </si>
  <si>
    <t>SINAPI - 73999/001</t>
  </si>
  <si>
    <t>CONCRETO ESTRUTURAL RODADO NA OBRA - FCK=15 MPA - PARA LAJE DE COBERTURA - ESPESSURA: 10CM - COMPLETA</t>
  </si>
  <si>
    <t>JANELA DE ALUMINIO TIPO CORRER OU MAXIMAR CONVENCIONAL , INCLUSO GUARNIÇÕES E VIDRO FANTASIA - INCLUSO PELÍCULA</t>
  </si>
  <si>
    <t>REBOCO ARGAMASSA FINA ca-af 1:3 +5% ci- - espessura: 7mm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</si>
</sst>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&quot;R$ &quot;#,##0.00_);[Red]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0.0"/>
    <numFmt numFmtId="168" formatCode="0.000"/>
    <numFmt numFmtId="169" formatCode="0.0%"/>
    <numFmt numFmtId="170" formatCode="_(* #,##0.0000_);_(* \(#,##0.0000\);_(* &quot;-&quot;??_);_(@_)"/>
    <numFmt numFmtId="171" formatCode="_(* #,##0.0000_);_(* \(#,##0.0000\);_(* &quot;-&quot;????_);_(@_)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2E2E2E"/>
      <name val="Trebuchet MS"/>
      <family val="2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FF0000"/>
      <name val="Trebuchet MS"/>
      <family val="2"/>
    </font>
    <font>
      <sz val="10"/>
      <color rgb="FFFF0000"/>
      <name val="Trebuchet MS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5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6"/>
      <color indexed="81"/>
      <name val="Tahoma"/>
      <family val="2"/>
    </font>
    <font>
      <sz val="10"/>
      <name val="Trebuchet MS"/>
      <family val="2"/>
    </font>
    <font>
      <i/>
      <sz val="10"/>
      <name val="Calibri"/>
      <family val="2"/>
      <scheme val="minor"/>
    </font>
    <font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ck">
        <color rgb="FFC1B56B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6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8" fillId="0" borderId="0" xfId="1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165" fontId="9" fillId="0" borderId="0" xfId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65" fontId="12" fillId="0" borderId="4" xfId="0" applyNumberFormat="1" applyFont="1" applyBorder="1"/>
    <xf numFmtId="0" fontId="12" fillId="0" borderId="4" xfId="0" applyFont="1" applyBorder="1" applyAlignment="1">
      <alignment horizontal="center"/>
    </xf>
    <xf numFmtId="165" fontId="12" fillId="0" borderId="4" xfId="1" applyFont="1" applyBorder="1"/>
    <xf numFmtId="165" fontId="12" fillId="0" borderId="5" xfId="1" applyFont="1" applyBorder="1"/>
    <xf numFmtId="166" fontId="12" fillId="0" borderId="4" xfId="2" applyFont="1" applyBorder="1" applyAlignment="1">
      <alignment horizontal="center"/>
    </xf>
    <xf numFmtId="166" fontId="12" fillId="0" borderId="4" xfId="2" applyFont="1" applyBorder="1"/>
    <xf numFmtId="0" fontId="2" fillId="2" borderId="0" xfId="0" applyFont="1" applyFill="1" applyAlignment="1">
      <alignment horizontal="center"/>
    </xf>
    <xf numFmtId="165" fontId="2" fillId="0" borderId="0" xfId="1" applyFont="1" applyAlignment="1">
      <alignment horizontal="right"/>
    </xf>
    <xf numFmtId="0" fontId="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1" fillId="0" borderId="0" xfId="0" applyFont="1"/>
    <xf numFmtId="0" fontId="18" fillId="0" borderId="1" xfId="0" applyFont="1" applyBorder="1" applyAlignment="1">
      <alignment horizontal="left" indent="1"/>
    </xf>
    <xf numFmtId="0" fontId="19" fillId="0" borderId="1" xfId="0" applyFont="1" applyBorder="1" applyAlignment="1">
      <alignment horizontal="left" indent="1"/>
    </xf>
    <xf numFmtId="164" fontId="9" fillId="0" borderId="0" xfId="0" applyNumberFormat="1" applyFont="1"/>
    <xf numFmtId="165" fontId="2" fillId="0" borderId="0" xfId="1" applyFont="1"/>
    <xf numFmtId="166" fontId="14" fillId="0" borderId="0" xfId="2" applyFont="1"/>
    <xf numFmtId="166" fontId="14" fillId="0" borderId="0" xfId="2" applyFont="1" applyAlignment="1">
      <alignment horizontal="left"/>
    </xf>
    <xf numFmtId="166" fontId="20" fillId="0" borderId="0" xfId="2" applyFont="1"/>
    <xf numFmtId="166" fontId="21" fillId="0" borderId="0" xfId="2" applyFont="1" applyAlignment="1">
      <alignment horizontal="left"/>
    </xf>
    <xf numFmtId="166" fontId="21" fillId="0" borderId="0" xfId="2" applyFont="1"/>
    <xf numFmtId="166" fontId="15" fillId="0" borderId="0" xfId="2" applyFont="1" applyAlignment="1">
      <alignment horizontal="left"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66" fontId="20" fillId="0" borderId="0" xfId="2" applyFont="1" applyAlignment="1"/>
    <xf numFmtId="165" fontId="4" fillId="0" borderId="0" xfId="1" applyFont="1" applyAlignment="1"/>
    <xf numFmtId="165" fontId="2" fillId="0" borderId="0" xfId="1" applyFont="1" applyFill="1" applyAlignment="1">
      <alignment horizontal="right"/>
    </xf>
    <xf numFmtId="165" fontId="8" fillId="0" borderId="0" xfId="1" applyFont="1" applyFill="1" applyAlignment="1">
      <alignment horizontal="right"/>
    </xf>
    <xf numFmtId="2" fontId="2" fillId="0" borderId="0" xfId="0" applyNumberFormat="1" applyFont="1" applyFill="1" applyAlignment="1">
      <alignment horizontal="center"/>
    </xf>
    <xf numFmtId="166" fontId="2" fillId="0" borderId="0" xfId="2" applyFont="1" applyAlignment="1">
      <alignment horizontal="left"/>
    </xf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168" fontId="23" fillId="0" borderId="0" xfId="0" applyNumberFormat="1" applyFont="1" applyAlignment="1">
      <alignment horizontal="center"/>
    </xf>
    <xf numFmtId="165" fontId="23" fillId="0" borderId="0" xfId="1" applyFont="1"/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165" fontId="23" fillId="0" borderId="0" xfId="1" applyFont="1" applyFill="1"/>
    <xf numFmtId="2" fontId="23" fillId="0" borderId="0" xfId="0" applyNumberFormat="1" applyFont="1" applyFill="1" applyAlignment="1">
      <alignment horizontal="center"/>
    </xf>
    <xf numFmtId="166" fontId="14" fillId="0" borderId="0" xfId="2" applyFont="1" applyFill="1" applyAlignment="1">
      <alignment horizontal="left"/>
    </xf>
    <xf numFmtId="0" fontId="9" fillId="0" borderId="0" xfId="0" applyFont="1" applyFill="1"/>
    <xf numFmtId="0" fontId="25" fillId="0" borderId="0" xfId="0" applyFont="1" applyFill="1" applyAlignment="1"/>
    <xf numFmtId="0" fontId="24" fillId="0" borderId="0" xfId="0" applyFont="1" applyFill="1" applyAlignment="1"/>
    <xf numFmtId="166" fontId="8" fillId="2" borderId="0" xfId="2" applyFont="1" applyFill="1" applyAlignment="1">
      <alignment horizontal="left"/>
    </xf>
    <xf numFmtId="0" fontId="22" fillId="0" borderId="0" xfId="0" applyFont="1" applyFill="1"/>
    <xf numFmtId="0" fontId="2" fillId="0" borderId="0" xfId="0" applyFont="1" applyAlignment="1"/>
    <xf numFmtId="17" fontId="2" fillId="0" borderId="0" xfId="0" applyNumberFormat="1" applyFont="1" applyAlignment="1">
      <alignment horizontal="left"/>
    </xf>
    <xf numFmtId="165" fontId="13" fillId="0" borderId="3" xfId="0" applyNumberFormat="1" applyFont="1" applyFill="1" applyBorder="1"/>
    <xf numFmtId="167" fontId="13" fillId="0" borderId="3" xfId="0" applyNumberFormat="1" applyFont="1" applyFill="1" applyBorder="1" applyAlignment="1">
      <alignment horizontal="center"/>
    </xf>
    <xf numFmtId="166" fontId="13" fillId="0" borderId="3" xfId="2" applyFont="1" applyFill="1" applyBorder="1" applyAlignment="1">
      <alignment horizontal="center"/>
    </xf>
    <xf numFmtId="167" fontId="13" fillId="0" borderId="3" xfId="0" applyNumberFormat="1" applyFont="1" applyFill="1" applyBorder="1"/>
    <xf numFmtId="165" fontId="13" fillId="0" borderId="9" xfId="0" applyNumberFormat="1" applyFont="1" applyFill="1" applyBorder="1" applyAlignment="1">
      <alignment horizontal="center"/>
    </xf>
    <xf numFmtId="165" fontId="7" fillId="0" borderId="0" xfId="1" applyFont="1" applyAlignment="1">
      <alignment horizontal="right"/>
    </xf>
    <xf numFmtId="165" fontId="4" fillId="0" borderId="0" xfId="1" applyFont="1" applyAlignment="1">
      <alignment horizontal="left"/>
    </xf>
    <xf numFmtId="165" fontId="7" fillId="0" borderId="0" xfId="1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66" fontId="20" fillId="0" borderId="0" xfId="2" applyFont="1" applyFill="1" applyAlignment="1">
      <alignment horizontal="left"/>
    </xf>
    <xf numFmtId="0" fontId="8" fillId="0" borderId="0" xfId="0" applyFont="1" applyAlignment="1">
      <alignment horizontal="left"/>
    </xf>
    <xf numFmtId="0" fontId="26" fillId="0" borderId="0" xfId="0" applyFont="1" applyFill="1" applyAlignment="1">
      <alignment horizontal="left"/>
    </xf>
    <xf numFmtId="166" fontId="2" fillId="0" borderId="0" xfId="2" applyFont="1" applyAlignment="1"/>
    <xf numFmtId="165" fontId="13" fillId="0" borderId="7" xfId="0" applyNumberFormat="1" applyFont="1" applyFill="1" applyBorder="1"/>
    <xf numFmtId="167" fontId="13" fillId="0" borderId="7" xfId="0" applyNumberFormat="1" applyFont="1" applyFill="1" applyBorder="1" applyAlignment="1">
      <alignment horizontal="center"/>
    </xf>
    <xf numFmtId="166" fontId="13" fillId="0" borderId="7" xfId="2" applyFont="1" applyFill="1" applyBorder="1" applyAlignment="1">
      <alignment horizontal="center"/>
    </xf>
    <xf numFmtId="167" fontId="13" fillId="0" borderId="7" xfId="0" applyNumberFormat="1" applyFont="1" applyFill="1" applyBorder="1"/>
    <xf numFmtId="165" fontId="13" fillId="0" borderId="22" xfId="0" applyNumberFormat="1" applyFont="1" applyFill="1" applyBorder="1" applyAlignment="1">
      <alignment horizontal="center"/>
    </xf>
    <xf numFmtId="43" fontId="2" fillId="0" borderId="0" xfId="0" applyNumberFormat="1" applyFont="1"/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6" fillId="0" borderId="0" xfId="0" applyFont="1" applyFill="1" applyAlignment="1">
      <alignment horizontal="left"/>
    </xf>
    <xf numFmtId="0" fontId="18" fillId="0" borderId="0" xfId="0" applyFont="1" applyBorder="1" applyAlignment="1">
      <alignment horizontal="left" indent="1"/>
    </xf>
    <xf numFmtId="0" fontId="19" fillId="0" borderId="0" xfId="0" applyFont="1" applyBorder="1" applyAlignment="1">
      <alignment horizontal="left" indent="1"/>
    </xf>
    <xf numFmtId="169" fontId="2" fillId="0" borderId="0" xfId="0" applyNumberFormat="1" applyFont="1" applyBorder="1" applyAlignment="1">
      <alignment horizontal="center"/>
    </xf>
    <xf numFmtId="165" fontId="4" fillId="0" borderId="0" xfId="1" applyFont="1" applyAlignment="1">
      <alignment horizontal="right"/>
    </xf>
    <xf numFmtId="0" fontId="29" fillId="0" borderId="0" xfId="0" applyFont="1" applyAlignment="1">
      <alignment horizontal="center"/>
    </xf>
    <xf numFmtId="0" fontId="1" fillId="0" borderId="3" xfId="0" applyFont="1" applyBorder="1" applyAlignment="1">
      <alignment wrapText="1"/>
    </xf>
    <xf numFmtId="10" fontId="31" fillId="4" borderId="3" xfId="3" applyNumberFormat="1" applyFont="1" applyFill="1" applyBorder="1" applyAlignment="1" applyProtection="1">
      <alignment horizontal="center" vertical="center"/>
      <protection locked="0"/>
    </xf>
    <xf numFmtId="170" fontId="14" fillId="0" borderId="0" xfId="2" applyNumberFormat="1" applyFont="1"/>
    <xf numFmtId="170" fontId="14" fillId="0" borderId="0" xfId="0" applyNumberFormat="1" applyFont="1"/>
    <xf numFmtId="10" fontId="32" fillId="5" borderId="7" xfId="3" applyNumberFormat="1" applyFont="1" applyFill="1" applyBorder="1" applyAlignment="1" applyProtection="1">
      <alignment horizontal="center" vertical="center"/>
    </xf>
    <xf numFmtId="170" fontId="15" fillId="0" borderId="0" xfId="2" applyNumberFormat="1" applyFont="1"/>
    <xf numFmtId="170" fontId="15" fillId="0" borderId="0" xfId="0" applyNumberFormat="1" applyFont="1"/>
    <xf numFmtId="10" fontId="0" fillId="4" borderId="3" xfId="3" applyNumberFormat="1" applyFont="1" applyFill="1" applyBorder="1" applyAlignment="1" applyProtection="1">
      <alignment horizontal="center" vertical="center"/>
      <protection locked="0"/>
    </xf>
    <xf numFmtId="171" fontId="27" fillId="0" borderId="0" xfId="0" applyNumberFormat="1" applyFont="1"/>
    <xf numFmtId="0" fontId="0" fillId="2" borderId="3" xfId="0" applyFill="1" applyBorder="1" applyAlignment="1">
      <alignment horizontal="justify"/>
    </xf>
    <xf numFmtId="10" fontId="32" fillId="5" borderId="3" xfId="3" applyNumberFormat="1" applyFont="1" applyFill="1" applyBorder="1" applyAlignment="1" applyProtection="1">
      <alignment horizontal="center" vertical="center"/>
    </xf>
    <xf numFmtId="10" fontId="0" fillId="0" borderId="0" xfId="2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justify"/>
    </xf>
    <xf numFmtId="0" fontId="16" fillId="0" borderId="0" xfId="0" applyFont="1"/>
    <xf numFmtId="0" fontId="33" fillId="0" borderId="0" xfId="0" applyFont="1"/>
    <xf numFmtId="0" fontId="33" fillId="0" borderId="0" xfId="0" applyFont="1" applyAlignment="1">
      <alignment horizontal="center"/>
    </xf>
    <xf numFmtId="165" fontId="8" fillId="0" borderId="0" xfId="1" applyFont="1"/>
    <xf numFmtId="43" fontId="9" fillId="0" borderId="0" xfId="0" applyNumberFormat="1" applyFont="1"/>
    <xf numFmtId="165" fontId="2" fillId="0" borderId="0" xfId="1" applyFont="1" applyFill="1" applyAlignment="1">
      <alignment vertical="center"/>
    </xf>
    <xf numFmtId="165" fontId="2" fillId="0" borderId="0" xfId="0" applyNumberFormat="1" applyFont="1" applyFill="1"/>
    <xf numFmtId="166" fontId="8" fillId="0" borderId="0" xfId="2" applyFont="1" applyAlignment="1"/>
    <xf numFmtId="43" fontId="16" fillId="0" borderId="0" xfId="0" applyNumberFormat="1" applyFont="1" applyAlignment="1">
      <alignment horizontal="center"/>
    </xf>
    <xf numFmtId="0" fontId="27" fillId="0" borderId="0" xfId="0" applyFont="1" applyBorder="1"/>
    <xf numFmtId="0" fontId="0" fillId="0" borderId="0" xfId="0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165" fontId="2" fillId="0" borderId="0" xfId="1" applyFont="1" applyFill="1" applyAlignment="1">
      <alignment vertical="center"/>
    </xf>
    <xf numFmtId="0" fontId="2" fillId="0" borderId="0" xfId="0" applyFont="1" applyAlignment="1"/>
    <xf numFmtId="0" fontId="26" fillId="0" borderId="0" xfId="0" applyFont="1" applyFill="1" applyAlignment="1">
      <alignment horizontal="left"/>
    </xf>
    <xf numFmtId="0" fontId="8" fillId="0" borderId="0" xfId="0" applyFont="1" applyFill="1" applyBorder="1"/>
    <xf numFmtId="0" fontId="2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/>
    <xf numFmtId="2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center"/>
    </xf>
    <xf numFmtId="165" fontId="7" fillId="6" borderId="0" xfId="1" applyNumberFormat="1" applyFont="1" applyFill="1"/>
    <xf numFmtId="2" fontId="8" fillId="0" borderId="0" xfId="0" applyNumberFormat="1" applyFont="1" applyFill="1" applyBorder="1" applyAlignment="1">
      <alignment horizontal="center" vertical="center"/>
    </xf>
    <xf numFmtId="165" fontId="2" fillId="0" borderId="0" xfId="1" applyFont="1" applyFill="1" applyAlignment="1">
      <alignment horizontal="center" vertic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26" fillId="0" borderId="0" xfId="1" applyFont="1" applyBorder="1" applyAlignment="1">
      <alignment horizontal="left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6" fillId="0" borderId="0" xfId="0" applyFont="1" applyAlignment="1"/>
    <xf numFmtId="0" fontId="3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3" fontId="0" fillId="0" borderId="0" xfId="0" applyNumberForma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Fill="1" applyAlignment="1"/>
    <xf numFmtId="166" fontId="2" fillId="0" borderId="0" xfId="2" applyFont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5" fontId="2" fillId="0" borderId="0" xfId="1" applyFont="1" applyFill="1" applyAlignment="1">
      <alignment horizontal="center" vertical="center"/>
    </xf>
    <xf numFmtId="165" fontId="2" fillId="0" borderId="0" xfId="1" applyFont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2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6" fontId="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8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Fill="1" applyBorder="1" applyAlignment="1"/>
    <xf numFmtId="0" fontId="2" fillId="0" borderId="0" xfId="0" applyFont="1" applyAlignment="1"/>
    <xf numFmtId="0" fontId="9" fillId="0" borderId="0" xfId="0" applyFont="1" applyAlignment="1"/>
    <xf numFmtId="0" fontId="26" fillId="0" borderId="0" xfId="0" applyFont="1" applyFill="1" applyBorder="1" applyAlignment="1"/>
    <xf numFmtId="0" fontId="17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2" borderId="0" xfId="0" applyFont="1" applyFill="1" applyAlignment="1"/>
    <xf numFmtId="0" fontId="25" fillId="0" borderId="0" xfId="0" applyFont="1" applyFill="1" applyAlignment="1">
      <alignment horizontal="left"/>
    </xf>
    <xf numFmtId="0" fontId="16" fillId="0" borderId="0" xfId="0" applyFont="1" applyAlignment="1">
      <alignment horizontal="center"/>
    </xf>
    <xf numFmtId="0" fontId="7" fillId="6" borderId="0" xfId="0" applyFont="1" applyFill="1" applyAlignment="1">
      <alignment horizontal="left"/>
    </xf>
    <xf numFmtId="0" fontId="26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/>
    </xf>
    <xf numFmtId="49" fontId="12" fillId="0" borderId="11" xfId="0" quotePrefix="1" applyNumberFormat="1" applyFont="1" applyFill="1" applyBorder="1" applyAlignment="1">
      <alignment horizontal="left"/>
    </xf>
    <xf numFmtId="49" fontId="12" fillId="0" borderId="11" xfId="0" applyNumberFormat="1" applyFont="1" applyFill="1" applyBorder="1" applyAlignment="1">
      <alignment horizontal="left"/>
    </xf>
    <xf numFmtId="0" fontId="0" fillId="0" borderId="0" xfId="0" applyAlignment="1"/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43" fontId="16" fillId="0" borderId="0" xfId="0" applyNumberFormat="1" applyFont="1" applyAlignment="1">
      <alignment horizontal="center"/>
    </xf>
    <xf numFmtId="0" fontId="12" fillId="0" borderId="12" xfId="0" applyFont="1" applyBorder="1" applyAlignment="1"/>
    <xf numFmtId="0" fontId="12" fillId="0" borderId="13" xfId="0" applyFont="1" applyBorder="1" applyAlignment="1"/>
    <xf numFmtId="0" fontId="5" fillId="0" borderId="0" xfId="0" applyFont="1" applyBorder="1" applyAlignment="1">
      <alignment horizontal="center"/>
    </xf>
    <xf numFmtId="43" fontId="0" fillId="0" borderId="0" xfId="0" applyNumberForma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Fill="1" applyBorder="1" applyAlignment="1"/>
    <xf numFmtId="0" fontId="12" fillId="0" borderId="11" xfId="0" applyFont="1" applyFill="1" applyBorder="1" applyAlignment="1"/>
    <xf numFmtId="49" fontId="12" fillId="0" borderId="10" xfId="0" applyNumberFormat="1" applyFont="1" applyFill="1" applyBorder="1" applyAlignment="1"/>
    <xf numFmtId="49" fontId="12" fillId="0" borderId="11" xfId="0" applyNumberFormat="1" applyFont="1" applyFill="1" applyBorder="1" applyAlignment="1"/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justify"/>
    </xf>
  </cellXfs>
  <cellStyles count="4">
    <cellStyle name="Moeda" xfId="1" builtinId="4"/>
    <cellStyle name="Normal" xfId="0" builtinId="0"/>
    <cellStyle name="Porcentagem" xfId="3" builtinId="5"/>
    <cellStyle name="Separador de milhares" xfId="2" builtinId="3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tabSelected="1" topLeftCell="A58" workbookViewId="0">
      <selection activeCell="A31" sqref="A31:D31"/>
    </sheetView>
  </sheetViews>
  <sheetFormatPr defaultRowHeight="15"/>
  <cols>
    <col min="1" max="1" width="3.85546875" style="1" customWidth="1"/>
    <col min="2" max="2" width="9.140625" style="1" customWidth="1"/>
    <col min="3" max="3" width="12" style="1" customWidth="1"/>
    <col min="4" max="4" width="98.28515625" style="1" customWidth="1"/>
    <col min="5" max="5" width="10.85546875" style="10" customWidth="1"/>
    <col min="6" max="6" width="5.140625" style="10" bestFit="1" customWidth="1"/>
    <col min="7" max="8" width="12.7109375" style="9" customWidth="1"/>
    <col min="9" max="9" width="13.7109375" style="9" customWidth="1"/>
    <col min="10" max="10" width="10" style="9" customWidth="1"/>
    <col min="11" max="11" width="13.7109375" style="9" customWidth="1"/>
    <col min="12" max="12" width="17.7109375" style="37" customWidth="1"/>
    <col min="13" max="13" width="11" style="36" customWidth="1"/>
    <col min="14" max="16" width="8.140625" style="36" customWidth="1"/>
  </cols>
  <sheetData>
    <row r="1" spans="1:16">
      <c r="B1" s="120"/>
      <c r="C1" s="120"/>
    </row>
    <row r="2" spans="1:16" ht="15.75">
      <c r="A2" s="178" t="s">
        <v>80</v>
      </c>
      <c r="B2" s="178"/>
      <c r="C2" s="178"/>
      <c r="D2" s="178"/>
      <c r="E2" s="27"/>
      <c r="F2" s="27"/>
      <c r="G2" s="31"/>
      <c r="H2" s="31"/>
      <c r="I2" s="32"/>
      <c r="J2" s="90"/>
      <c r="K2" s="90"/>
    </row>
    <row r="3" spans="1:16" ht="15.75">
      <c r="A3" s="179" t="s">
        <v>109</v>
      </c>
      <c r="B3" s="179"/>
      <c r="C3" s="179"/>
      <c r="D3" s="179"/>
      <c r="I3" s="33"/>
      <c r="J3" s="91"/>
      <c r="K3" s="91"/>
    </row>
    <row r="4" spans="1:16" ht="15.75" thickBot="1">
      <c r="B4" s="120"/>
      <c r="C4" s="120"/>
    </row>
    <row r="5" spans="1:16" ht="12.75" customHeight="1">
      <c r="B5" s="184"/>
      <c r="C5" s="184"/>
      <c r="D5" s="184"/>
    </row>
    <row r="6" spans="1:16">
      <c r="A6" s="185" t="s">
        <v>5</v>
      </c>
      <c r="B6" s="185"/>
      <c r="C6" s="186" t="s">
        <v>49</v>
      </c>
      <c r="D6" s="186"/>
      <c r="E6" s="186"/>
      <c r="F6" s="186"/>
      <c r="G6" s="186"/>
      <c r="H6" s="87"/>
    </row>
    <row r="7" spans="1:16">
      <c r="A7" s="185" t="s">
        <v>6</v>
      </c>
      <c r="B7" s="185"/>
      <c r="C7" s="193" t="s">
        <v>81</v>
      </c>
      <c r="D7" s="193"/>
      <c r="I7" s="42"/>
      <c r="J7" s="42"/>
      <c r="K7" s="42"/>
    </row>
    <row r="8" spans="1:16">
      <c r="A8" s="185" t="s">
        <v>7</v>
      </c>
      <c r="B8" s="185"/>
      <c r="C8" s="186" t="s">
        <v>48</v>
      </c>
      <c r="D8" s="186"/>
      <c r="I8" s="43"/>
      <c r="J8" s="43"/>
      <c r="K8" s="43"/>
    </row>
    <row r="9" spans="1:16">
      <c r="A9" s="189"/>
      <c r="B9" s="189"/>
      <c r="C9" s="30"/>
      <c r="D9" s="30"/>
    </row>
    <row r="10" spans="1:16">
      <c r="B10" s="192" t="s">
        <v>47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</row>
    <row r="11" spans="1:16">
      <c r="A11" s="9"/>
      <c r="B11" s="190"/>
      <c r="C11" s="190"/>
      <c r="D11" s="190"/>
    </row>
    <row r="12" spans="1:16">
      <c r="A12" s="9"/>
      <c r="B12" s="190"/>
      <c r="C12" s="190"/>
      <c r="D12" s="190"/>
    </row>
    <row r="13" spans="1:16">
      <c r="A13" s="194" t="s">
        <v>0</v>
      </c>
      <c r="B13" s="194"/>
      <c r="C13" s="194"/>
      <c r="D13" s="194"/>
      <c r="E13" s="23" t="s">
        <v>1</v>
      </c>
      <c r="F13" s="23" t="s">
        <v>2</v>
      </c>
      <c r="G13" s="23" t="s">
        <v>3</v>
      </c>
      <c r="H13" s="23" t="s">
        <v>40</v>
      </c>
      <c r="I13" s="23" t="s">
        <v>4</v>
      </c>
      <c r="J13" s="23" t="s">
        <v>25</v>
      </c>
      <c r="K13" s="23" t="s">
        <v>41</v>
      </c>
      <c r="L13" s="62" t="s">
        <v>42</v>
      </c>
      <c r="M13" s="76"/>
    </row>
    <row r="14" spans="1:16">
      <c r="A14" s="187" t="s">
        <v>50</v>
      </c>
      <c r="B14" s="187"/>
      <c r="C14" s="187"/>
      <c r="D14" s="187"/>
      <c r="E14" s="29"/>
      <c r="F14" s="29"/>
      <c r="G14" s="1"/>
      <c r="H14" s="1"/>
      <c r="I14" s="35"/>
      <c r="J14" s="35"/>
      <c r="K14" s="35"/>
    </row>
    <row r="15" spans="1:16" s="11" customFormat="1">
      <c r="A15" s="125">
        <v>1</v>
      </c>
      <c r="B15" s="191" t="s">
        <v>108</v>
      </c>
      <c r="C15" s="191"/>
      <c r="D15" s="191"/>
      <c r="E15" s="155">
        <v>4.9000000000000004</v>
      </c>
      <c r="F15" s="126" t="s">
        <v>9</v>
      </c>
      <c r="G15" s="115">
        <v>22</v>
      </c>
      <c r="H15" s="115">
        <v>11.85</v>
      </c>
      <c r="I15" s="24">
        <f>E15*(G15+H15)</f>
        <v>165.86500000000001</v>
      </c>
      <c r="J15" s="92">
        <v>0.21</v>
      </c>
      <c r="K15" s="24">
        <f>(I15*0.21)+I15</f>
        <v>200.69665000000001</v>
      </c>
      <c r="L15" s="116" t="s">
        <v>82</v>
      </c>
      <c r="M15" s="44"/>
      <c r="N15" s="38"/>
      <c r="O15" s="38"/>
      <c r="P15" s="38"/>
    </row>
    <row r="16" spans="1:16" s="11" customFormat="1">
      <c r="A16" s="125">
        <v>2</v>
      </c>
      <c r="B16" s="188" t="s">
        <v>51</v>
      </c>
      <c r="C16" s="188"/>
      <c r="D16" s="188"/>
      <c r="E16" s="155">
        <v>17</v>
      </c>
      <c r="F16" s="126" t="s">
        <v>9</v>
      </c>
      <c r="G16" s="46">
        <v>11.19</v>
      </c>
      <c r="H16" s="46">
        <v>4.79</v>
      </c>
      <c r="I16" s="24">
        <f>E16*(G16+H16)</f>
        <v>271.66000000000003</v>
      </c>
      <c r="J16" s="92">
        <v>0.21</v>
      </c>
      <c r="K16" s="24">
        <f>(I16*0.21)+I16</f>
        <v>328.70860000000005</v>
      </c>
      <c r="L16" s="49" t="s">
        <v>83</v>
      </c>
      <c r="M16" s="44"/>
      <c r="N16" s="38"/>
      <c r="O16" s="38"/>
      <c r="P16" s="38"/>
    </row>
    <row r="17" spans="1:16" s="11" customFormat="1">
      <c r="A17" s="125">
        <v>3</v>
      </c>
      <c r="B17" s="183" t="s">
        <v>52</v>
      </c>
      <c r="C17" s="183"/>
      <c r="D17" s="183"/>
      <c r="E17" s="155">
        <v>6.6</v>
      </c>
      <c r="F17" s="126" t="s">
        <v>9</v>
      </c>
      <c r="G17" s="115">
        <v>22</v>
      </c>
      <c r="H17" s="115">
        <v>11.85</v>
      </c>
      <c r="I17" s="24">
        <f>E17*(G17+H17)</f>
        <v>223.41</v>
      </c>
      <c r="J17" s="92">
        <v>0.21</v>
      </c>
      <c r="K17" s="24">
        <f>(I17*0.21)+I17</f>
        <v>270.3261</v>
      </c>
      <c r="L17" s="49" t="s">
        <v>82</v>
      </c>
      <c r="M17" s="44"/>
      <c r="N17" s="38"/>
      <c r="O17" s="38"/>
      <c r="P17" s="38"/>
    </row>
    <row r="18" spans="1:16" s="11" customFormat="1">
      <c r="A18" s="125"/>
      <c r="B18" s="140"/>
      <c r="C18" s="140"/>
      <c r="D18" s="181" t="s">
        <v>19</v>
      </c>
      <c r="E18" s="181"/>
      <c r="F18" s="181"/>
      <c r="G18" s="48"/>
      <c r="H18" s="46"/>
      <c r="I18" s="72">
        <f>I15+I16+I17</f>
        <v>660.93500000000006</v>
      </c>
      <c r="J18" s="92"/>
      <c r="K18" s="93">
        <f>K15+K16+K17</f>
        <v>799.73135000000002</v>
      </c>
      <c r="L18" s="45"/>
      <c r="M18" s="44"/>
      <c r="N18" s="38"/>
      <c r="O18" s="38"/>
      <c r="P18" s="38"/>
    </row>
    <row r="19" spans="1:16" s="11" customFormat="1">
      <c r="A19" s="182" t="s">
        <v>45</v>
      </c>
      <c r="B19" s="182"/>
      <c r="C19" s="182"/>
      <c r="D19" s="182"/>
      <c r="E19" s="126"/>
      <c r="F19" s="126"/>
      <c r="G19" s="1"/>
      <c r="H19" s="1"/>
      <c r="I19" s="35"/>
      <c r="J19" s="35"/>
      <c r="K19" s="35"/>
      <c r="L19" s="37"/>
      <c r="M19" s="44"/>
      <c r="N19" s="38"/>
      <c r="O19" s="38"/>
      <c r="P19" s="38"/>
    </row>
    <row r="20" spans="1:16" s="11" customFormat="1">
      <c r="A20" s="125">
        <v>1</v>
      </c>
      <c r="B20" s="183" t="s">
        <v>53</v>
      </c>
      <c r="C20" s="183"/>
      <c r="D20" s="183"/>
      <c r="E20" s="155">
        <v>7.5</v>
      </c>
      <c r="F20" s="126" t="s">
        <v>8</v>
      </c>
      <c r="G20" s="114">
        <v>52.7</v>
      </c>
      <c r="H20" s="46">
        <v>22.59</v>
      </c>
      <c r="I20" s="24">
        <f>E20*(G20+H20)</f>
        <v>564.67500000000007</v>
      </c>
      <c r="J20" s="92">
        <v>0.21</v>
      </c>
      <c r="K20" s="24">
        <f>(I20*0.21)+I20</f>
        <v>683.25675000000012</v>
      </c>
      <c r="L20" s="79" t="s">
        <v>84</v>
      </c>
      <c r="M20" s="44"/>
      <c r="N20" s="38"/>
      <c r="O20" s="38"/>
      <c r="P20" s="38"/>
    </row>
    <row r="21" spans="1:16" s="11" customFormat="1">
      <c r="A21" s="125">
        <v>2</v>
      </c>
      <c r="B21" s="163" t="s">
        <v>142</v>
      </c>
      <c r="C21" s="163"/>
      <c r="D21" s="163"/>
      <c r="E21" s="155">
        <v>130</v>
      </c>
      <c r="F21" s="126" t="s">
        <v>86</v>
      </c>
      <c r="G21" s="122">
        <v>4.5599999999999996</v>
      </c>
      <c r="H21" s="46">
        <v>1.95</v>
      </c>
      <c r="I21" s="24">
        <f>E21*(G21+H21)</f>
        <v>846.3</v>
      </c>
      <c r="J21" s="92">
        <v>0.21</v>
      </c>
      <c r="K21" s="24">
        <f>(I21*0.21)+I21</f>
        <v>1024.0229999999999</v>
      </c>
      <c r="L21" s="79" t="s">
        <v>143</v>
      </c>
      <c r="M21" s="44"/>
      <c r="N21" s="38"/>
      <c r="O21" s="38"/>
      <c r="P21" s="38"/>
    </row>
    <row r="22" spans="1:16" s="11" customFormat="1">
      <c r="A22" s="125"/>
      <c r="B22" s="140"/>
      <c r="C22" s="140"/>
      <c r="D22" s="181" t="s">
        <v>46</v>
      </c>
      <c r="E22" s="181"/>
      <c r="F22" s="181"/>
      <c r="G22" s="48"/>
      <c r="H22" s="46"/>
      <c r="I22" s="72">
        <f>I20+I21</f>
        <v>1410.9749999999999</v>
      </c>
      <c r="J22" s="92"/>
      <c r="K22" s="93">
        <f>K20+K21</f>
        <v>1707.2797500000001</v>
      </c>
      <c r="L22" s="45"/>
      <c r="M22" s="44"/>
      <c r="N22" s="38"/>
      <c r="O22" s="38"/>
      <c r="P22" s="38"/>
    </row>
    <row r="23" spans="1:16">
      <c r="A23" s="182" t="s">
        <v>54</v>
      </c>
      <c r="B23" s="182"/>
      <c r="C23" s="182"/>
      <c r="D23" s="182"/>
      <c r="E23" s="127"/>
      <c r="F23" s="128"/>
      <c r="G23" s="59"/>
      <c r="H23" s="46"/>
      <c r="I23" s="12"/>
      <c r="J23" s="92"/>
      <c r="K23" s="24"/>
    </row>
    <row r="24" spans="1:16" s="11" customFormat="1">
      <c r="A24" s="125">
        <v>1</v>
      </c>
      <c r="B24" s="160" t="s">
        <v>44</v>
      </c>
      <c r="C24" s="160"/>
      <c r="D24" s="160"/>
      <c r="E24" s="133">
        <v>1</v>
      </c>
      <c r="F24" s="129" t="s">
        <v>9</v>
      </c>
      <c r="G24" s="122">
        <v>1362.22</v>
      </c>
      <c r="H24" s="46">
        <v>454.08</v>
      </c>
      <c r="I24" s="24">
        <f>E24*(G24+H24)</f>
        <v>1816.3</v>
      </c>
      <c r="J24" s="92">
        <v>0.21</v>
      </c>
      <c r="K24" s="24">
        <f>(I24*0.21)+I24</f>
        <v>2197.723</v>
      </c>
      <c r="L24" s="49" t="s">
        <v>85</v>
      </c>
      <c r="M24" s="38"/>
      <c r="N24" s="38"/>
      <c r="O24" s="38"/>
      <c r="P24" s="38"/>
    </row>
    <row r="25" spans="1:16" s="11" customFormat="1">
      <c r="A25" s="125">
        <v>2</v>
      </c>
      <c r="B25" s="160" t="s">
        <v>55</v>
      </c>
      <c r="C25" s="160"/>
      <c r="D25" s="160"/>
      <c r="E25" s="133">
        <v>4</v>
      </c>
      <c r="F25" s="129" t="s">
        <v>9</v>
      </c>
      <c r="G25" s="122">
        <v>1362.22</v>
      </c>
      <c r="H25" s="46">
        <v>454.08</v>
      </c>
      <c r="I25" s="24">
        <f>E25*(G25+H25)</f>
        <v>7265.2</v>
      </c>
      <c r="J25" s="92">
        <v>0.21</v>
      </c>
      <c r="K25" s="24">
        <f>(I25*0.21)+I25</f>
        <v>8790.8919999999998</v>
      </c>
      <c r="L25" s="49" t="s">
        <v>85</v>
      </c>
      <c r="M25" s="38"/>
      <c r="N25" s="38"/>
      <c r="O25" s="38"/>
      <c r="P25" s="38"/>
    </row>
    <row r="26" spans="1:16" s="11" customFormat="1">
      <c r="A26" s="125">
        <v>3</v>
      </c>
      <c r="B26" s="163" t="s">
        <v>43</v>
      </c>
      <c r="C26" s="163"/>
      <c r="D26" s="163"/>
      <c r="E26" s="133">
        <v>5</v>
      </c>
      <c r="F26" s="129" t="s">
        <v>9</v>
      </c>
      <c r="G26" s="46">
        <v>62.6</v>
      </c>
      <c r="H26" s="46">
        <v>26.83</v>
      </c>
      <c r="I26" s="24">
        <f>E26*(G26+H26)</f>
        <v>447.15000000000003</v>
      </c>
      <c r="J26" s="92">
        <v>0.21</v>
      </c>
      <c r="K26" s="24">
        <f>(I26*0.21)+I26</f>
        <v>541.05150000000003</v>
      </c>
      <c r="L26" s="49" t="s">
        <v>20</v>
      </c>
      <c r="M26" s="38"/>
      <c r="N26" s="38"/>
      <c r="O26" s="38"/>
      <c r="P26" s="38"/>
    </row>
    <row r="27" spans="1:16" s="11" customFormat="1">
      <c r="A27" s="180">
        <v>4</v>
      </c>
      <c r="B27" s="140" t="s">
        <v>56</v>
      </c>
      <c r="C27" s="140"/>
      <c r="D27" s="140"/>
      <c r="E27" s="175">
        <v>120</v>
      </c>
      <c r="F27" s="176" t="s">
        <v>86</v>
      </c>
      <c r="G27" s="165">
        <v>25.56</v>
      </c>
      <c r="H27" s="165">
        <v>10.95</v>
      </c>
      <c r="I27" s="166">
        <f>E27*(G27+H27)</f>
        <v>4381.2</v>
      </c>
      <c r="J27" s="167">
        <v>0.21</v>
      </c>
      <c r="K27" s="166">
        <f>(I27*0.21)+I27</f>
        <v>5301.2519999999995</v>
      </c>
      <c r="L27" s="177" t="s">
        <v>87</v>
      </c>
      <c r="M27" s="38"/>
      <c r="N27" s="38"/>
      <c r="O27" s="38"/>
      <c r="P27" s="38"/>
    </row>
    <row r="28" spans="1:16" s="11" customFormat="1">
      <c r="A28" s="180"/>
      <c r="B28" s="163" t="s">
        <v>57</v>
      </c>
      <c r="C28" s="163"/>
      <c r="D28" s="163"/>
      <c r="E28" s="175"/>
      <c r="F28" s="176"/>
      <c r="G28" s="165"/>
      <c r="H28" s="165"/>
      <c r="I28" s="166"/>
      <c r="J28" s="167"/>
      <c r="K28" s="166"/>
      <c r="L28" s="177"/>
      <c r="M28" s="38"/>
      <c r="N28" s="38"/>
      <c r="O28" s="38"/>
      <c r="P28" s="38"/>
    </row>
    <row r="29" spans="1:16" s="11" customFormat="1">
      <c r="A29" s="156">
        <v>5</v>
      </c>
      <c r="B29" s="163" t="s">
        <v>152</v>
      </c>
      <c r="C29" s="163"/>
      <c r="D29" s="163"/>
      <c r="E29" s="157">
        <v>36</v>
      </c>
      <c r="F29" s="158" t="s">
        <v>8</v>
      </c>
      <c r="G29" s="46">
        <v>4.8</v>
      </c>
      <c r="H29" s="46">
        <v>2.0499999999999998</v>
      </c>
      <c r="I29" s="24">
        <f>E29*(G29+H29)</f>
        <v>246.6</v>
      </c>
      <c r="J29" s="92">
        <v>0.21</v>
      </c>
      <c r="K29" s="24">
        <f>(I29*0.21)+I29</f>
        <v>298.38599999999997</v>
      </c>
      <c r="L29" s="49" t="s">
        <v>153</v>
      </c>
      <c r="M29" s="38"/>
      <c r="N29" s="38"/>
      <c r="O29" s="38"/>
      <c r="P29" s="38"/>
    </row>
    <row r="30" spans="1:16" s="4" customFormat="1">
      <c r="A30" s="130"/>
      <c r="B30" s="174" t="s">
        <v>65</v>
      </c>
      <c r="C30" s="174"/>
      <c r="D30" s="174"/>
      <c r="E30" s="131"/>
      <c r="F30" s="139"/>
      <c r="G30" s="63"/>
      <c r="H30" s="46"/>
      <c r="I30" s="71">
        <f>I24+I25+I26+I27+I29</f>
        <v>14156.449999999999</v>
      </c>
      <c r="J30" s="92"/>
      <c r="K30" s="93">
        <f>K24+K25+K26+K27+K29</f>
        <v>17129.304499999998</v>
      </c>
      <c r="L30" s="39"/>
      <c r="M30" s="40"/>
      <c r="N30" s="40"/>
      <c r="O30" s="40"/>
      <c r="P30" s="40"/>
    </row>
    <row r="31" spans="1:16">
      <c r="A31" s="182" t="s">
        <v>58</v>
      </c>
      <c r="B31" s="182"/>
      <c r="C31" s="182"/>
      <c r="D31" s="182"/>
      <c r="E31" s="127"/>
      <c r="F31" s="128" t="s">
        <v>18</v>
      </c>
      <c r="G31" s="59"/>
      <c r="H31" s="46"/>
      <c r="I31" s="12"/>
      <c r="J31" s="92"/>
      <c r="K31" s="24"/>
    </row>
    <row r="32" spans="1:16">
      <c r="A32" s="140">
        <v>1</v>
      </c>
      <c r="B32" s="160" t="s">
        <v>59</v>
      </c>
      <c r="C32" s="160"/>
      <c r="D32" s="160"/>
      <c r="E32" s="133">
        <v>1</v>
      </c>
      <c r="F32" s="129" t="s">
        <v>9</v>
      </c>
      <c r="G32" s="122">
        <v>1362.22</v>
      </c>
      <c r="H32" s="46">
        <v>454.08</v>
      </c>
      <c r="I32" s="24">
        <f t="shared" ref="I32:I37" si="0">E32*(G32+H32)</f>
        <v>1816.3</v>
      </c>
      <c r="J32" s="92">
        <v>0.21</v>
      </c>
      <c r="K32" s="24">
        <f t="shared" ref="K32:K37" si="1">(I32*0.21)+I32</f>
        <v>2197.723</v>
      </c>
      <c r="L32" s="49" t="s">
        <v>85</v>
      </c>
    </row>
    <row r="33" spans="1:12">
      <c r="A33" s="125">
        <v>2</v>
      </c>
      <c r="B33" s="160" t="s">
        <v>61</v>
      </c>
      <c r="C33" s="160"/>
      <c r="D33" s="160"/>
      <c r="E33" s="133">
        <v>0.75</v>
      </c>
      <c r="F33" s="129" t="s">
        <v>9</v>
      </c>
      <c r="G33" s="122">
        <v>1362.22</v>
      </c>
      <c r="H33" s="46">
        <v>454.08</v>
      </c>
      <c r="I33" s="24">
        <f t="shared" si="0"/>
        <v>1362.2249999999999</v>
      </c>
      <c r="J33" s="92">
        <v>0.21</v>
      </c>
      <c r="K33" s="24">
        <f t="shared" si="1"/>
        <v>1648.29225</v>
      </c>
      <c r="L33" s="49" t="s">
        <v>85</v>
      </c>
    </row>
    <row r="34" spans="1:12">
      <c r="A34" s="125">
        <v>3</v>
      </c>
      <c r="B34" s="160" t="s">
        <v>60</v>
      </c>
      <c r="C34" s="160"/>
      <c r="D34" s="160"/>
      <c r="E34" s="133">
        <v>0.3</v>
      </c>
      <c r="F34" s="129" t="s">
        <v>9</v>
      </c>
      <c r="G34" s="122">
        <v>1362.22</v>
      </c>
      <c r="H34" s="46">
        <v>454.08</v>
      </c>
      <c r="I34" s="24">
        <f t="shared" si="0"/>
        <v>544.89</v>
      </c>
      <c r="J34" s="92">
        <v>0.21</v>
      </c>
      <c r="K34" s="24">
        <f t="shared" si="1"/>
        <v>659.31690000000003</v>
      </c>
      <c r="L34" s="49" t="s">
        <v>85</v>
      </c>
    </row>
    <row r="35" spans="1:12">
      <c r="A35" s="132">
        <v>4</v>
      </c>
      <c r="B35" s="160" t="s">
        <v>62</v>
      </c>
      <c r="C35" s="160"/>
      <c r="D35" s="160"/>
      <c r="E35" s="133">
        <v>0.5</v>
      </c>
      <c r="F35" s="129" t="s">
        <v>9</v>
      </c>
      <c r="G35" s="122">
        <v>1362.22</v>
      </c>
      <c r="H35" s="46">
        <v>454.08</v>
      </c>
      <c r="I35" s="24">
        <f t="shared" si="0"/>
        <v>908.15</v>
      </c>
      <c r="J35" s="92">
        <v>0.21</v>
      </c>
      <c r="K35" s="24">
        <f t="shared" si="1"/>
        <v>1098.8615</v>
      </c>
      <c r="L35" s="49" t="s">
        <v>85</v>
      </c>
    </row>
    <row r="36" spans="1:12">
      <c r="A36" s="132">
        <v>5</v>
      </c>
      <c r="B36" s="163" t="s">
        <v>63</v>
      </c>
      <c r="C36" s="163"/>
      <c r="D36" s="163"/>
      <c r="E36" s="135">
        <v>49.2</v>
      </c>
      <c r="F36" s="142" t="s">
        <v>8</v>
      </c>
      <c r="G36" s="46">
        <v>20.07</v>
      </c>
      <c r="H36" s="46">
        <v>8.6</v>
      </c>
      <c r="I36" s="24">
        <f t="shared" si="0"/>
        <v>1410.5640000000001</v>
      </c>
      <c r="J36" s="92">
        <v>0.21</v>
      </c>
      <c r="K36" s="24">
        <f t="shared" si="1"/>
        <v>1706.78244</v>
      </c>
      <c r="L36" s="49" t="s">
        <v>100</v>
      </c>
    </row>
    <row r="37" spans="1:12">
      <c r="A37" s="180">
        <v>6</v>
      </c>
      <c r="B37" s="163" t="s">
        <v>66</v>
      </c>
      <c r="C37" s="163"/>
      <c r="D37" s="163"/>
      <c r="E37" s="175">
        <v>49.2</v>
      </c>
      <c r="F37" s="176" t="s">
        <v>8</v>
      </c>
      <c r="G37" s="165">
        <v>10.050000000000001</v>
      </c>
      <c r="H37" s="165">
        <v>4.3</v>
      </c>
      <c r="I37" s="166">
        <f t="shared" si="0"/>
        <v>706.0200000000001</v>
      </c>
      <c r="J37" s="167">
        <v>0.21</v>
      </c>
      <c r="K37" s="166">
        <f t="shared" si="1"/>
        <v>854.28420000000006</v>
      </c>
      <c r="L37" s="162" t="s">
        <v>99</v>
      </c>
    </row>
    <row r="38" spans="1:12">
      <c r="A38" s="180"/>
      <c r="B38" s="163" t="s">
        <v>67</v>
      </c>
      <c r="C38" s="163"/>
      <c r="D38" s="163"/>
      <c r="E38" s="175"/>
      <c r="F38" s="176"/>
      <c r="G38" s="165"/>
      <c r="H38" s="165"/>
      <c r="I38" s="166"/>
      <c r="J38" s="167"/>
      <c r="K38" s="166"/>
      <c r="L38" s="162"/>
    </row>
    <row r="39" spans="1:12">
      <c r="A39" s="141">
        <v>7</v>
      </c>
      <c r="B39" s="163" t="s">
        <v>68</v>
      </c>
      <c r="C39" s="163"/>
      <c r="D39" s="163"/>
      <c r="E39" s="135">
        <v>49.2</v>
      </c>
      <c r="F39" s="142" t="s">
        <v>8</v>
      </c>
      <c r="G39" s="46">
        <v>11.09</v>
      </c>
      <c r="H39" s="46">
        <v>4.75</v>
      </c>
      <c r="I39" s="24">
        <f>E39*(G39+H39)</f>
        <v>779.32800000000009</v>
      </c>
      <c r="J39" s="92">
        <v>0.21</v>
      </c>
      <c r="K39" s="24">
        <f>(I39*0.21)+I39</f>
        <v>942.98688000000016</v>
      </c>
      <c r="L39" s="49" t="s">
        <v>23</v>
      </c>
    </row>
    <row r="40" spans="1:12">
      <c r="A40" s="141">
        <v>8</v>
      </c>
      <c r="B40" s="163" t="s">
        <v>69</v>
      </c>
      <c r="C40" s="163"/>
      <c r="D40" s="163"/>
      <c r="E40" s="135">
        <v>49.2</v>
      </c>
      <c r="F40" s="142" t="s">
        <v>8</v>
      </c>
      <c r="G40" s="46">
        <v>8.18</v>
      </c>
      <c r="H40" s="46">
        <v>3.5</v>
      </c>
      <c r="I40" s="24">
        <f>E40*(G40+H40)</f>
        <v>574.65600000000006</v>
      </c>
      <c r="J40" s="92">
        <v>0.21</v>
      </c>
      <c r="K40" s="24">
        <f>(I40*0.21)+I40</f>
        <v>695.3337600000001</v>
      </c>
      <c r="L40" s="49" t="s">
        <v>98</v>
      </c>
    </row>
    <row r="41" spans="1:12">
      <c r="A41" s="141">
        <v>9</v>
      </c>
      <c r="B41" s="163" t="s">
        <v>70</v>
      </c>
      <c r="C41" s="163"/>
      <c r="D41" s="163"/>
      <c r="E41" s="135">
        <v>49.2</v>
      </c>
      <c r="F41" s="142" t="s">
        <v>8</v>
      </c>
      <c r="G41" s="46">
        <v>1.58</v>
      </c>
      <c r="H41" s="46">
        <v>0.68</v>
      </c>
      <c r="I41" s="24">
        <f>E41*(G41+H41)</f>
        <v>111.19200000000002</v>
      </c>
      <c r="J41" s="92">
        <v>0.21</v>
      </c>
      <c r="K41" s="24">
        <f>(I41*0.21)+I41</f>
        <v>134.54232000000002</v>
      </c>
      <c r="L41" s="49" t="s">
        <v>97</v>
      </c>
    </row>
    <row r="42" spans="1:12">
      <c r="A42" s="180">
        <v>10</v>
      </c>
      <c r="B42" s="163" t="s">
        <v>71</v>
      </c>
      <c r="C42" s="163"/>
      <c r="D42" s="163"/>
      <c r="E42" s="175">
        <v>24.6</v>
      </c>
      <c r="F42" s="176" t="s">
        <v>8</v>
      </c>
      <c r="G42" s="165">
        <v>84.91</v>
      </c>
      <c r="H42" s="165">
        <v>36.39</v>
      </c>
      <c r="I42" s="166">
        <f>E42*(G42+H42)</f>
        <v>2983.98</v>
      </c>
      <c r="J42" s="167">
        <v>0.21</v>
      </c>
      <c r="K42" s="166">
        <f>(I42*0.21)+I42</f>
        <v>3610.6158</v>
      </c>
      <c r="L42" s="177" t="s">
        <v>96</v>
      </c>
    </row>
    <row r="43" spans="1:12">
      <c r="A43" s="180"/>
      <c r="B43" s="163" t="s">
        <v>110</v>
      </c>
      <c r="C43" s="163"/>
      <c r="D43" s="163"/>
      <c r="E43" s="175"/>
      <c r="F43" s="176"/>
      <c r="G43" s="165"/>
      <c r="H43" s="165"/>
      <c r="I43" s="166"/>
      <c r="J43" s="167"/>
      <c r="K43" s="166"/>
      <c r="L43" s="177"/>
    </row>
    <row r="44" spans="1:12">
      <c r="A44" s="125"/>
      <c r="B44" s="174" t="s">
        <v>64</v>
      </c>
      <c r="C44" s="174"/>
      <c r="D44" s="174"/>
      <c r="E44" s="133"/>
      <c r="F44" s="129"/>
      <c r="G44" s="46"/>
      <c r="H44" s="46"/>
      <c r="I44" s="71">
        <f>SUM(I32:I43)</f>
        <v>11197.305</v>
      </c>
      <c r="J44" s="92"/>
      <c r="K44" s="93">
        <f>SUM(K32:K43)</f>
        <v>13548.73905</v>
      </c>
      <c r="L44" s="49"/>
    </row>
    <row r="45" spans="1:12">
      <c r="A45" s="171" t="s">
        <v>72</v>
      </c>
      <c r="B45" s="171"/>
      <c r="C45" s="171"/>
      <c r="D45" s="171"/>
      <c r="E45" s="133"/>
      <c r="F45" s="129"/>
      <c r="G45" s="46"/>
      <c r="H45" s="46"/>
      <c r="I45" s="8"/>
      <c r="J45" s="92"/>
      <c r="K45" s="24"/>
      <c r="L45" s="49"/>
    </row>
    <row r="46" spans="1:12">
      <c r="A46" s="125">
        <v>1</v>
      </c>
      <c r="B46" s="163" t="s">
        <v>73</v>
      </c>
      <c r="C46" s="163"/>
      <c r="D46" s="163"/>
      <c r="E46" s="133">
        <v>55.5</v>
      </c>
      <c r="F46" s="129" t="s">
        <v>8</v>
      </c>
      <c r="G46" s="46">
        <v>92.1</v>
      </c>
      <c r="H46" s="46">
        <v>39.47</v>
      </c>
      <c r="I46" s="24">
        <f>E46*(G46+H46)</f>
        <v>7302.1349999999993</v>
      </c>
      <c r="J46" s="92">
        <v>0.21</v>
      </c>
      <c r="K46" s="24">
        <f>(I46*0.21)+I46</f>
        <v>8835.583349999999</v>
      </c>
      <c r="L46" s="49" t="s">
        <v>89</v>
      </c>
    </row>
    <row r="47" spans="1:12">
      <c r="A47" s="125">
        <v>2</v>
      </c>
      <c r="B47" s="163" t="s">
        <v>74</v>
      </c>
      <c r="C47" s="163"/>
      <c r="D47" s="163"/>
      <c r="E47" s="133">
        <v>14.5</v>
      </c>
      <c r="F47" s="129" t="s">
        <v>8</v>
      </c>
      <c r="G47" s="46">
        <v>171.13</v>
      </c>
      <c r="H47" s="46">
        <v>73.34</v>
      </c>
      <c r="I47" s="24">
        <f>E47*(G47+H47)</f>
        <v>3544.8150000000001</v>
      </c>
      <c r="J47" s="92">
        <v>0.21</v>
      </c>
      <c r="K47" s="24">
        <f>(I47*0.21)+I47</f>
        <v>4289.2261500000004</v>
      </c>
      <c r="L47" s="49" t="s">
        <v>90</v>
      </c>
    </row>
    <row r="48" spans="1:12">
      <c r="A48" s="125">
        <v>3</v>
      </c>
      <c r="B48" s="160" t="s">
        <v>111</v>
      </c>
      <c r="C48" s="160"/>
      <c r="D48" s="160"/>
      <c r="E48" s="133">
        <v>27</v>
      </c>
      <c r="F48" s="129" t="s">
        <v>86</v>
      </c>
      <c r="G48" s="46">
        <v>137.55000000000001</v>
      </c>
      <c r="H48" s="46">
        <v>58.95</v>
      </c>
      <c r="I48" s="24">
        <f>E48*(G48+H48)</f>
        <v>5305.5</v>
      </c>
      <c r="J48" s="92">
        <v>0.21</v>
      </c>
      <c r="K48" s="24">
        <f>(I48*0.21)+I48</f>
        <v>6419.6549999999997</v>
      </c>
      <c r="L48" s="49" t="s">
        <v>91</v>
      </c>
    </row>
    <row r="49" spans="1:16">
      <c r="A49" s="125">
        <v>4</v>
      </c>
      <c r="B49" s="160" t="s">
        <v>88</v>
      </c>
      <c r="C49" s="160"/>
      <c r="D49" s="160"/>
      <c r="E49" s="133">
        <v>2.4</v>
      </c>
      <c r="F49" s="129" t="s">
        <v>86</v>
      </c>
      <c r="G49" s="46">
        <v>143.31</v>
      </c>
      <c r="H49" s="46">
        <v>42.99</v>
      </c>
      <c r="I49" s="24">
        <f>E49*(G49+H49)</f>
        <v>447.12</v>
      </c>
      <c r="J49" s="92">
        <v>0.21</v>
      </c>
      <c r="K49" s="24">
        <f>(I49*0.21)+I49</f>
        <v>541.01520000000005</v>
      </c>
      <c r="L49" s="49" t="s">
        <v>92</v>
      </c>
    </row>
    <row r="50" spans="1:16">
      <c r="A50" s="125"/>
      <c r="B50" s="174" t="s">
        <v>75</v>
      </c>
      <c r="C50" s="174"/>
      <c r="D50" s="174"/>
      <c r="E50" s="133"/>
      <c r="F50" s="129"/>
      <c r="G50" s="46"/>
      <c r="H50" s="46"/>
      <c r="I50" s="71">
        <f>SUM(I46:I49)</f>
        <v>16599.57</v>
      </c>
      <c r="J50" s="92"/>
      <c r="K50" s="93">
        <f>SUM(K46:K49)</f>
        <v>20085.4797</v>
      </c>
      <c r="L50" s="49"/>
    </row>
    <row r="51" spans="1:16">
      <c r="A51" s="171" t="s">
        <v>146</v>
      </c>
      <c r="B51" s="171"/>
      <c r="C51" s="171"/>
      <c r="D51" s="171"/>
      <c r="E51" s="133"/>
      <c r="F51" s="129"/>
      <c r="G51" s="46"/>
      <c r="H51" s="46"/>
      <c r="I51" s="71"/>
      <c r="J51" s="92"/>
      <c r="K51" s="24"/>
      <c r="L51" s="49"/>
    </row>
    <row r="52" spans="1:16">
      <c r="A52" s="125">
        <v>1</v>
      </c>
      <c r="B52" s="160" t="s">
        <v>112</v>
      </c>
      <c r="C52" s="160"/>
      <c r="D52" s="160"/>
      <c r="E52" s="133">
        <v>13.5</v>
      </c>
      <c r="F52" s="129" t="s">
        <v>8</v>
      </c>
      <c r="G52" s="46">
        <v>23.18</v>
      </c>
      <c r="H52" s="46">
        <v>9.93</v>
      </c>
      <c r="I52" s="24">
        <f>E52*(G52+H52)</f>
        <v>446.98500000000001</v>
      </c>
      <c r="J52" s="92">
        <v>0.21</v>
      </c>
      <c r="K52" s="24">
        <f>(I52*0.21)+I52</f>
        <v>540.85185000000001</v>
      </c>
      <c r="L52" s="77" t="s">
        <v>93</v>
      </c>
    </row>
    <row r="53" spans="1:16">
      <c r="A53" s="125">
        <v>2</v>
      </c>
      <c r="B53" s="160" t="s">
        <v>151</v>
      </c>
      <c r="C53" s="160"/>
      <c r="D53" s="160"/>
      <c r="E53" s="133">
        <v>113</v>
      </c>
      <c r="F53" s="129" t="s">
        <v>8</v>
      </c>
      <c r="G53" s="46">
        <v>2.41</v>
      </c>
      <c r="H53" s="46">
        <v>1.04</v>
      </c>
      <c r="I53" s="24">
        <f>E53*(G53+H53)</f>
        <v>389.85</v>
      </c>
      <c r="J53" s="92">
        <v>0.21</v>
      </c>
      <c r="K53" s="24">
        <f>(I53*0.21)+I53</f>
        <v>471.71850000000001</v>
      </c>
      <c r="L53" s="77" t="s">
        <v>94</v>
      </c>
    </row>
    <row r="54" spans="1:16">
      <c r="A54" s="125"/>
      <c r="B54" s="174" t="s">
        <v>22</v>
      </c>
      <c r="C54" s="174"/>
      <c r="D54" s="174"/>
      <c r="E54" s="133"/>
      <c r="F54" s="129"/>
      <c r="G54" s="46"/>
      <c r="H54" s="46"/>
      <c r="I54" s="71">
        <f>I52+I53</f>
        <v>836.83500000000004</v>
      </c>
      <c r="J54" s="92"/>
      <c r="K54" s="93">
        <f>K52+K53</f>
        <v>1012.57035</v>
      </c>
      <c r="L54" s="49"/>
    </row>
    <row r="55" spans="1:16">
      <c r="A55" s="171" t="s">
        <v>144</v>
      </c>
      <c r="B55" s="171"/>
      <c r="C55" s="171"/>
      <c r="D55" s="171"/>
      <c r="E55" s="133"/>
      <c r="F55" s="129"/>
      <c r="G55" s="46"/>
      <c r="H55" s="46"/>
      <c r="I55" s="71"/>
      <c r="J55" s="92"/>
      <c r="K55" s="24"/>
      <c r="L55" s="49"/>
    </row>
    <row r="56" spans="1:16">
      <c r="A56" s="125">
        <v>1</v>
      </c>
      <c r="B56" s="160" t="s">
        <v>113</v>
      </c>
      <c r="C56" s="160"/>
      <c r="D56" s="160"/>
      <c r="E56" s="133">
        <v>14.5</v>
      </c>
      <c r="F56" s="129" t="s">
        <v>8</v>
      </c>
      <c r="G56" s="46">
        <v>155.32</v>
      </c>
      <c r="H56" s="46">
        <v>66.56</v>
      </c>
      <c r="I56" s="24">
        <f>E56*(G56+H56)</f>
        <v>3217.2599999999998</v>
      </c>
      <c r="J56" s="92">
        <v>0.21</v>
      </c>
      <c r="K56" s="24">
        <f>(I56*0.21)+I56</f>
        <v>3892.8845999999994</v>
      </c>
      <c r="L56" s="153" t="s">
        <v>95</v>
      </c>
    </row>
    <row r="57" spans="1:16">
      <c r="A57" s="125">
        <v>2</v>
      </c>
      <c r="B57" s="163" t="s">
        <v>155</v>
      </c>
      <c r="C57" s="163"/>
      <c r="D57" s="163"/>
      <c r="E57" s="133">
        <v>2</v>
      </c>
      <c r="F57" s="129" t="s">
        <v>8</v>
      </c>
      <c r="G57" s="46">
        <v>218.07</v>
      </c>
      <c r="H57" s="46">
        <v>72.69</v>
      </c>
      <c r="I57" s="24">
        <f>E57*(G57+H57)</f>
        <v>581.52</v>
      </c>
      <c r="J57" s="92">
        <v>0.21</v>
      </c>
      <c r="K57" s="24">
        <f>(I57*0.21)+I57</f>
        <v>703.63919999999996</v>
      </c>
      <c r="L57" s="153" t="s">
        <v>141</v>
      </c>
    </row>
    <row r="58" spans="1:16">
      <c r="A58" s="125"/>
      <c r="B58" s="174" t="s">
        <v>149</v>
      </c>
      <c r="C58" s="174"/>
      <c r="D58" s="174"/>
      <c r="E58" s="133"/>
      <c r="F58" s="129"/>
      <c r="G58" s="46"/>
      <c r="H58" s="46"/>
      <c r="I58" s="71">
        <f>I56+I57</f>
        <v>3798.7799999999997</v>
      </c>
      <c r="J58" s="92"/>
      <c r="K58" s="93">
        <f>K56+K57</f>
        <v>4596.523799999999</v>
      </c>
      <c r="L58" s="49"/>
    </row>
    <row r="59" spans="1:16" s="75" customFormat="1" ht="12.75">
      <c r="A59" s="171" t="s">
        <v>145</v>
      </c>
      <c r="B59" s="171"/>
      <c r="C59" s="171"/>
      <c r="D59" s="171"/>
      <c r="E59" s="129"/>
      <c r="F59" s="129"/>
      <c r="G59" s="74"/>
      <c r="H59" s="46"/>
      <c r="I59" s="73"/>
      <c r="J59" s="92"/>
      <c r="K59" s="24"/>
      <c r="L59" s="78"/>
      <c r="M59" s="36"/>
      <c r="N59" s="37"/>
      <c r="O59" s="37"/>
      <c r="P59" s="37"/>
    </row>
    <row r="60" spans="1:16" s="75" customFormat="1" ht="12.75">
      <c r="A60" s="125">
        <v>1</v>
      </c>
      <c r="B60" s="191" t="s">
        <v>76</v>
      </c>
      <c r="C60" s="191"/>
      <c r="D60" s="191"/>
      <c r="E60" s="129">
        <v>12</v>
      </c>
      <c r="F60" s="129" t="s">
        <v>21</v>
      </c>
      <c r="G60" s="112">
        <v>236.54</v>
      </c>
      <c r="H60" s="46">
        <v>101.37</v>
      </c>
      <c r="I60" s="24">
        <f>E60*(G60+H60)</f>
        <v>4054.9199999999996</v>
      </c>
      <c r="J60" s="92">
        <v>0.21</v>
      </c>
      <c r="K60" s="24">
        <f>(I60*0.21)+I60</f>
        <v>4906.4531999999999</v>
      </c>
      <c r="L60" s="78" t="s">
        <v>101</v>
      </c>
      <c r="M60" s="36"/>
      <c r="N60" s="37"/>
      <c r="O60" s="37"/>
      <c r="P60" s="37"/>
    </row>
    <row r="61" spans="1:16" s="75" customFormat="1" ht="12" customHeight="1">
      <c r="A61" s="125">
        <v>2</v>
      </c>
      <c r="B61" s="198" t="s">
        <v>77</v>
      </c>
      <c r="C61" s="198"/>
      <c r="D61" s="198"/>
      <c r="E61" s="129">
        <v>250</v>
      </c>
      <c r="F61" s="129" t="s">
        <v>86</v>
      </c>
      <c r="G61" s="46">
        <v>2.37</v>
      </c>
      <c r="H61" s="46">
        <v>1.01</v>
      </c>
      <c r="I61" s="24">
        <f>E61*(G61+H61)</f>
        <v>845</v>
      </c>
      <c r="J61" s="92">
        <v>0.21</v>
      </c>
      <c r="K61" s="24">
        <f>(I61*0.21)+I61</f>
        <v>1022.45</v>
      </c>
      <c r="L61" s="78" t="s">
        <v>102</v>
      </c>
      <c r="M61" s="36"/>
      <c r="N61" s="37"/>
      <c r="O61" s="37"/>
      <c r="P61" s="37"/>
    </row>
    <row r="62" spans="1:16" s="88" customFormat="1" ht="12" customHeight="1">
      <c r="A62" s="125">
        <v>3</v>
      </c>
      <c r="B62" s="199" t="s">
        <v>78</v>
      </c>
      <c r="C62" s="199"/>
      <c r="D62" s="199"/>
      <c r="E62" s="129">
        <v>5</v>
      </c>
      <c r="F62" s="129" t="s">
        <v>21</v>
      </c>
      <c r="G62" s="46">
        <v>22.5</v>
      </c>
      <c r="H62" s="46">
        <v>9.64</v>
      </c>
      <c r="I62" s="24">
        <f>E62*(G62+H62)</f>
        <v>160.69999999999999</v>
      </c>
      <c r="J62" s="92">
        <v>0.21</v>
      </c>
      <c r="K62" s="24">
        <f>(I62*0.21)+I62</f>
        <v>194.447</v>
      </c>
      <c r="L62" s="89" t="s">
        <v>103</v>
      </c>
      <c r="M62" s="36"/>
      <c r="N62" s="37"/>
      <c r="O62" s="37"/>
      <c r="P62" s="37"/>
    </row>
    <row r="63" spans="1:16" s="121" customFormat="1" ht="12" customHeight="1">
      <c r="A63" s="125">
        <v>4</v>
      </c>
      <c r="B63" s="199" t="s">
        <v>79</v>
      </c>
      <c r="C63" s="199"/>
      <c r="D63" s="199"/>
      <c r="E63" s="129">
        <v>9</v>
      </c>
      <c r="F63" s="129" t="s">
        <v>21</v>
      </c>
      <c r="G63" s="46">
        <v>191.36</v>
      </c>
      <c r="H63" s="46">
        <v>82.01</v>
      </c>
      <c r="I63" s="24">
        <f>E63*(G63+H63)</f>
        <v>2460.33</v>
      </c>
      <c r="J63" s="92">
        <v>0.21</v>
      </c>
      <c r="K63" s="24">
        <f>(I63*0.21)+I63</f>
        <v>2976.9992999999999</v>
      </c>
      <c r="L63" s="124" t="s">
        <v>104</v>
      </c>
      <c r="M63" s="36"/>
      <c r="N63" s="37"/>
      <c r="O63" s="37"/>
      <c r="P63" s="37"/>
    </row>
    <row r="64" spans="1:16" s="138" customFormat="1" ht="12" customHeight="1">
      <c r="A64" s="125">
        <v>5</v>
      </c>
      <c r="B64" s="199" t="s">
        <v>114</v>
      </c>
      <c r="C64" s="199"/>
      <c r="D64" s="199"/>
      <c r="E64" s="129">
        <v>9</v>
      </c>
      <c r="F64" s="129" t="s">
        <v>21</v>
      </c>
      <c r="G64" s="46">
        <v>26.19</v>
      </c>
      <c r="H64" s="46">
        <v>11.22</v>
      </c>
      <c r="I64" s="24">
        <f>E64*(G64+H64)</f>
        <v>336.69000000000005</v>
      </c>
      <c r="J64" s="92">
        <v>0.21</v>
      </c>
      <c r="K64" s="24">
        <f>(I64*0.21)+I64</f>
        <v>407.39490000000006</v>
      </c>
      <c r="L64" s="124" t="s">
        <v>115</v>
      </c>
      <c r="M64" s="36"/>
      <c r="N64" s="37"/>
      <c r="O64" s="37"/>
      <c r="P64" s="37"/>
    </row>
    <row r="65" spans="1:16" s="75" customFormat="1" ht="12.75">
      <c r="A65" s="125"/>
      <c r="B65" s="174" t="s">
        <v>24</v>
      </c>
      <c r="C65" s="174"/>
      <c r="D65" s="174"/>
      <c r="E65" s="129"/>
      <c r="F65" s="129"/>
      <c r="G65" s="74"/>
      <c r="H65" s="46"/>
      <c r="I65" s="73">
        <f>SUM(I60:I64)</f>
        <v>7857.6399999999994</v>
      </c>
      <c r="J65" s="92"/>
      <c r="K65" s="93">
        <f>SUM(K60:K64)</f>
        <v>9507.7443999999996</v>
      </c>
      <c r="L65" s="58" t="s">
        <v>116</v>
      </c>
      <c r="M65" s="36"/>
      <c r="N65" s="37"/>
      <c r="O65" s="37"/>
      <c r="P65" s="37"/>
    </row>
    <row r="66" spans="1:16">
      <c r="A66" s="173" t="s">
        <v>147</v>
      </c>
      <c r="B66" s="173"/>
      <c r="C66" s="173"/>
      <c r="D66" s="173"/>
      <c r="E66" s="143"/>
      <c r="F66" s="144"/>
      <c r="G66" s="46"/>
      <c r="H66" s="46"/>
      <c r="I66" s="8"/>
      <c r="J66" s="92"/>
      <c r="K66" s="24"/>
      <c r="L66" s="49"/>
    </row>
    <row r="67" spans="1:16">
      <c r="A67" s="145">
        <v>1</v>
      </c>
      <c r="B67" s="164" t="s">
        <v>122</v>
      </c>
      <c r="C67" s="164"/>
      <c r="D67" s="164"/>
      <c r="E67" s="143">
        <v>0.25</v>
      </c>
      <c r="F67" s="144" t="s">
        <v>9</v>
      </c>
      <c r="G67" s="46">
        <v>84.15</v>
      </c>
      <c r="H67" s="46">
        <v>28.05</v>
      </c>
      <c r="I67" s="24">
        <f>E67*(G67+H67)</f>
        <v>28.05</v>
      </c>
      <c r="J67" s="92">
        <v>0.21</v>
      </c>
      <c r="K67" s="24">
        <f>(I67*0.21)+I67</f>
        <v>33.9405</v>
      </c>
      <c r="L67" s="49" t="s">
        <v>118</v>
      </c>
    </row>
    <row r="68" spans="1:16">
      <c r="A68" s="145">
        <v>2</v>
      </c>
      <c r="B68" s="164" t="s">
        <v>123</v>
      </c>
      <c r="C68" s="164"/>
      <c r="D68" s="164"/>
      <c r="E68" s="143">
        <v>5</v>
      </c>
      <c r="F68" s="144" t="s">
        <v>8</v>
      </c>
      <c r="G68" s="46">
        <v>20.38</v>
      </c>
      <c r="H68" s="46">
        <v>8.74</v>
      </c>
      <c r="I68" s="24">
        <f>E68*(G68+H68)</f>
        <v>145.6</v>
      </c>
      <c r="J68" s="92">
        <v>0.21</v>
      </c>
      <c r="K68" s="24">
        <f>(I68*0.21)+I68</f>
        <v>176.17599999999999</v>
      </c>
      <c r="L68" s="49" t="s">
        <v>120</v>
      </c>
    </row>
    <row r="69" spans="1:16">
      <c r="A69" s="145"/>
      <c r="B69" s="159" t="s">
        <v>121</v>
      </c>
      <c r="C69" s="159"/>
      <c r="D69" s="159"/>
      <c r="E69" s="143"/>
      <c r="F69" s="144"/>
      <c r="G69" s="46"/>
      <c r="H69" s="46"/>
      <c r="I69" s="71">
        <f>I67+I68</f>
        <v>173.65</v>
      </c>
      <c r="J69" s="92"/>
      <c r="K69" s="93">
        <f>K67+K68</f>
        <v>210.11649999999997</v>
      </c>
      <c r="L69" s="49"/>
    </row>
    <row r="70" spans="1:16">
      <c r="A70" s="171" t="s">
        <v>148</v>
      </c>
      <c r="B70" s="171"/>
      <c r="C70" s="171"/>
      <c r="D70" s="171"/>
      <c r="E70" s="133"/>
      <c r="F70" s="129"/>
      <c r="G70" s="46"/>
      <c r="H70" s="46"/>
      <c r="I70" s="71"/>
      <c r="J70" s="92"/>
      <c r="K70" s="24"/>
      <c r="L70" s="49"/>
    </row>
    <row r="71" spans="1:16" s="11" customFormat="1">
      <c r="A71" s="145">
        <v>1</v>
      </c>
      <c r="B71" s="172" t="s">
        <v>124</v>
      </c>
      <c r="C71" s="172"/>
      <c r="D71" s="172"/>
      <c r="E71" s="48">
        <v>3.24</v>
      </c>
      <c r="F71" s="147" t="s">
        <v>8</v>
      </c>
      <c r="G71" s="46">
        <v>2.87</v>
      </c>
      <c r="H71" s="46">
        <v>0.72</v>
      </c>
      <c r="I71" s="24">
        <f t="shared" ref="I71:I78" si="2">E71*(G71+H71)</f>
        <v>11.631600000000001</v>
      </c>
      <c r="J71" s="92">
        <v>0.21</v>
      </c>
      <c r="K71" s="24">
        <f t="shared" ref="K71:K79" si="3">(I71*0.21)+I71</f>
        <v>14.074236000000001</v>
      </c>
      <c r="L71" s="49" t="s">
        <v>125</v>
      </c>
      <c r="M71" s="44"/>
      <c r="N71" s="38"/>
      <c r="O71" s="38"/>
      <c r="P71" s="38"/>
    </row>
    <row r="72" spans="1:16" s="11" customFormat="1">
      <c r="A72" s="145">
        <v>2</v>
      </c>
      <c r="B72" s="172" t="s">
        <v>126</v>
      </c>
      <c r="C72" s="172"/>
      <c r="D72" s="172"/>
      <c r="E72" s="48">
        <v>0.5</v>
      </c>
      <c r="F72" s="147" t="s">
        <v>9</v>
      </c>
      <c r="G72" s="46">
        <v>24.76</v>
      </c>
      <c r="H72" s="46">
        <v>6.33</v>
      </c>
      <c r="I72" s="24">
        <f t="shared" si="2"/>
        <v>15.545000000000002</v>
      </c>
      <c r="J72" s="92">
        <v>0.21</v>
      </c>
      <c r="K72" s="24">
        <f t="shared" si="3"/>
        <v>18.809450000000002</v>
      </c>
      <c r="L72" s="49" t="s">
        <v>127</v>
      </c>
      <c r="M72" s="44"/>
      <c r="N72" s="38"/>
      <c r="O72" s="38"/>
      <c r="P72" s="38"/>
    </row>
    <row r="73" spans="1:16" s="11" customFormat="1">
      <c r="A73" s="145">
        <v>3</v>
      </c>
      <c r="B73" s="161" t="s">
        <v>44</v>
      </c>
      <c r="C73" s="161"/>
      <c r="D73" s="161"/>
      <c r="E73" s="143">
        <v>0.5</v>
      </c>
      <c r="F73" s="144" t="s">
        <v>9</v>
      </c>
      <c r="G73" s="122">
        <v>1362.22</v>
      </c>
      <c r="H73" s="46">
        <v>454.08</v>
      </c>
      <c r="I73" s="24">
        <f t="shared" si="2"/>
        <v>908.15</v>
      </c>
      <c r="J73" s="92">
        <v>0.21</v>
      </c>
      <c r="K73" s="24">
        <f t="shared" si="3"/>
        <v>1098.8615</v>
      </c>
      <c r="L73" s="49" t="s">
        <v>85</v>
      </c>
      <c r="M73" s="38"/>
      <c r="N73" s="38"/>
      <c r="O73" s="38"/>
      <c r="P73" s="38"/>
    </row>
    <row r="74" spans="1:16" s="11" customFormat="1">
      <c r="A74" s="145">
        <v>4</v>
      </c>
      <c r="B74" s="161" t="s">
        <v>128</v>
      </c>
      <c r="C74" s="161"/>
      <c r="D74" s="161"/>
      <c r="E74" s="143">
        <v>0.25</v>
      </c>
      <c r="F74" s="144" t="s">
        <v>9</v>
      </c>
      <c r="G74" s="122">
        <v>1362.22</v>
      </c>
      <c r="H74" s="46">
        <v>454.08</v>
      </c>
      <c r="I74" s="24">
        <f t="shared" si="2"/>
        <v>454.07499999999999</v>
      </c>
      <c r="J74" s="92">
        <v>0.21</v>
      </c>
      <c r="K74" s="24">
        <f t="shared" si="3"/>
        <v>549.43074999999999</v>
      </c>
      <c r="L74" s="49" t="s">
        <v>85</v>
      </c>
      <c r="M74" s="38"/>
      <c r="N74" s="38"/>
      <c r="O74" s="38"/>
      <c r="P74" s="38"/>
    </row>
    <row r="75" spans="1:16" s="11" customFormat="1">
      <c r="A75" s="145">
        <v>5</v>
      </c>
      <c r="B75" s="161" t="s">
        <v>129</v>
      </c>
      <c r="C75" s="161"/>
      <c r="D75" s="161"/>
      <c r="E75" s="143">
        <v>0.75</v>
      </c>
      <c r="F75" s="144" t="s">
        <v>8</v>
      </c>
      <c r="G75" s="46">
        <v>5.81</v>
      </c>
      <c r="H75" s="46">
        <v>2.4900000000000002</v>
      </c>
      <c r="I75" s="24">
        <f t="shared" si="2"/>
        <v>6.2250000000000005</v>
      </c>
      <c r="J75" s="92">
        <v>0.21</v>
      </c>
      <c r="K75" s="24">
        <f t="shared" si="3"/>
        <v>7.5322500000000003</v>
      </c>
      <c r="L75" s="148" t="s">
        <v>130</v>
      </c>
      <c r="M75" s="38"/>
      <c r="N75" s="38"/>
      <c r="O75" s="38"/>
      <c r="P75" s="38"/>
    </row>
    <row r="76" spans="1:16" s="11" customFormat="1">
      <c r="A76" s="145">
        <v>6</v>
      </c>
      <c r="B76" s="161" t="s">
        <v>131</v>
      </c>
      <c r="C76" s="161"/>
      <c r="D76" s="161"/>
      <c r="E76" s="143">
        <v>0.25</v>
      </c>
      <c r="F76" s="144" t="s">
        <v>9</v>
      </c>
      <c r="G76" s="122">
        <v>1362.22</v>
      </c>
      <c r="H76" s="46">
        <v>454.08</v>
      </c>
      <c r="I76" s="24">
        <f t="shared" si="2"/>
        <v>454.07499999999999</v>
      </c>
      <c r="J76" s="92">
        <v>0.21</v>
      </c>
      <c r="K76" s="24">
        <f t="shared" si="3"/>
        <v>549.43074999999999</v>
      </c>
      <c r="L76" s="49" t="s">
        <v>85</v>
      </c>
      <c r="M76" s="38"/>
      <c r="N76" s="38"/>
      <c r="O76" s="38"/>
      <c r="P76" s="38"/>
    </row>
    <row r="77" spans="1:16" s="11" customFormat="1">
      <c r="A77" s="145">
        <v>7</v>
      </c>
      <c r="B77" s="161" t="s">
        <v>132</v>
      </c>
      <c r="C77" s="161"/>
      <c r="D77" s="161"/>
      <c r="E77" s="143">
        <v>0.15</v>
      </c>
      <c r="F77" s="144" t="s">
        <v>9</v>
      </c>
      <c r="G77" s="122">
        <v>1362.22</v>
      </c>
      <c r="H77" s="46">
        <v>454.08</v>
      </c>
      <c r="I77" s="24">
        <f t="shared" si="2"/>
        <v>272.44499999999999</v>
      </c>
      <c r="J77" s="92">
        <v>0.21</v>
      </c>
      <c r="K77" s="24">
        <f t="shared" si="3"/>
        <v>329.65845000000002</v>
      </c>
      <c r="L77" s="49" t="s">
        <v>85</v>
      </c>
      <c r="M77" s="38"/>
      <c r="N77" s="38"/>
      <c r="O77" s="38"/>
      <c r="P77" s="38"/>
    </row>
    <row r="78" spans="1:16" s="11" customFormat="1">
      <c r="A78" s="145">
        <v>8</v>
      </c>
      <c r="B78" s="164" t="s">
        <v>43</v>
      </c>
      <c r="C78" s="164"/>
      <c r="D78" s="164"/>
      <c r="E78" s="143">
        <v>1.1499999999999999</v>
      </c>
      <c r="F78" s="144" t="s">
        <v>9</v>
      </c>
      <c r="G78" s="46">
        <v>62.6</v>
      </c>
      <c r="H78" s="46">
        <v>26.83</v>
      </c>
      <c r="I78" s="24">
        <f t="shared" si="2"/>
        <v>102.8445</v>
      </c>
      <c r="J78" s="92">
        <v>0.21</v>
      </c>
      <c r="K78" s="24">
        <f t="shared" si="3"/>
        <v>124.441845</v>
      </c>
      <c r="L78" s="49" t="s">
        <v>20</v>
      </c>
      <c r="M78" s="38"/>
      <c r="N78" s="38"/>
      <c r="O78" s="38"/>
      <c r="P78" s="38"/>
    </row>
    <row r="79" spans="1:16" s="4" customFormat="1">
      <c r="A79" s="168">
        <v>9</v>
      </c>
      <c r="B79" s="163" t="s">
        <v>71</v>
      </c>
      <c r="C79" s="163"/>
      <c r="D79" s="163"/>
      <c r="E79" s="169">
        <v>13.8</v>
      </c>
      <c r="F79" s="170" t="s">
        <v>8</v>
      </c>
      <c r="G79" s="165">
        <v>83.08</v>
      </c>
      <c r="H79" s="165">
        <v>27.69</v>
      </c>
      <c r="I79" s="166">
        <f t="shared" ref="I79:I87" si="4">E79*(G79+H79)</f>
        <v>1528.626</v>
      </c>
      <c r="J79" s="167">
        <v>0.21</v>
      </c>
      <c r="K79" s="166">
        <f t="shared" si="3"/>
        <v>1849.6374599999999</v>
      </c>
      <c r="L79" s="162" t="s">
        <v>133</v>
      </c>
      <c r="M79" s="40"/>
      <c r="N79" s="40"/>
      <c r="O79" s="40"/>
      <c r="P79" s="40"/>
    </row>
    <row r="80" spans="1:16" s="4" customFormat="1">
      <c r="A80" s="168"/>
      <c r="B80" s="163" t="s">
        <v>134</v>
      </c>
      <c r="C80" s="163"/>
      <c r="D80" s="163"/>
      <c r="E80" s="169"/>
      <c r="F80" s="170"/>
      <c r="G80" s="165"/>
      <c r="H80" s="165"/>
      <c r="I80" s="166"/>
      <c r="J80" s="167"/>
      <c r="K80" s="166"/>
      <c r="L80" s="162"/>
      <c r="M80" s="40"/>
      <c r="N80" s="40"/>
      <c r="O80" s="40"/>
      <c r="P80" s="40"/>
    </row>
    <row r="81" spans="1:16">
      <c r="A81" s="145">
        <v>10</v>
      </c>
      <c r="B81" s="164" t="s">
        <v>117</v>
      </c>
      <c r="C81" s="164"/>
      <c r="D81" s="164"/>
      <c r="E81" s="133">
        <v>0.15</v>
      </c>
      <c r="F81" s="144" t="s">
        <v>9</v>
      </c>
      <c r="G81" s="46">
        <v>84.15</v>
      </c>
      <c r="H81" s="46">
        <v>28.05</v>
      </c>
      <c r="I81" s="24">
        <f t="shared" si="4"/>
        <v>16.829999999999998</v>
      </c>
      <c r="J81" s="92">
        <v>0.21</v>
      </c>
      <c r="K81" s="24">
        <f t="shared" ref="K81:K87" si="5">(I81*0.21)+I81</f>
        <v>20.364299999999997</v>
      </c>
      <c r="L81" s="49" t="s">
        <v>118</v>
      </c>
    </row>
    <row r="82" spans="1:16">
      <c r="A82" s="145">
        <v>11</v>
      </c>
      <c r="B82" s="164" t="s">
        <v>119</v>
      </c>
      <c r="C82" s="164"/>
      <c r="D82" s="164"/>
      <c r="E82" s="133">
        <v>2.2999999999999998</v>
      </c>
      <c r="F82" s="144" t="s">
        <v>8</v>
      </c>
      <c r="G82" s="46">
        <v>20.38</v>
      </c>
      <c r="H82" s="46">
        <v>8.74</v>
      </c>
      <c r="I82" s="24">
        <f t="shared" si="4"/>
        <v>66.975999999999985</v>
      </c>
      <c r="J82" s="92">
        <v>0.21</v>
      </c>
      <c r="K82" s="24">
        <f t="shared" si="5"/>
        <v>81.040959999999984</v>
      </c>
      <c r="L82" s="49" t="s">
        <v>120</v>
      </c>
    </row>
    <row r="83" spans="1:16">
      <c r="A83" s="145">
        <v>12</v>
      </c>
      <c r="B83" s="161" t="s">
        <v>150</v>
      </c>
      <c r="C83" s="161"/>
      <c r="D83" s="161"/>
      <c r="E83" s="133">
        <v>17.8</v>
      </c>
      <c r="F83" s="144" t="s">
        <v>8</v>
      </c>
      <c r="G83" s="46">
        <v>2.8</v>
      </c>
      <c r="H83" s="46">
        <v>0.93</v>
      </c>
      <c r="I83" s="24">
        <f t="shared" si="4"/>
        <v>66.394000000000005</v>
      </c>
      <c r="J83" s="92">
        <v>0.21</v>
      </c>
      <c r="K83" s="24">
        <f t="shared" si="5"/>
        <v>80.336740000000006</v>
      </c>
      <c r="L83" s="137" t="s">
        <v>135</v>
      </c>
    </row>
    <row r="84" spans="1:16">
      <c r="A84" s="145">
        <v>13</v>
      </c>
      <c r="B84" s="161" t="s">
        <v>136</v>
      </c>
      <c r="C84" s="161"/>
      <c r="D84" s="161"/>
      <c r="E84" s="133">
        <v>17.8</v>
      </c>
      <c r="F84" s="144" t="s">
        <v>8</v>
      </c>
      <c r="G84" s="46">
        <v>11.91</v>
      </c>
      <c r="H84" s="46">
        <v>3.97</v>
      </c>
      <c r="I84" s="24">
        <f t="shared" si="4"/>
        <v>282.66400000000004</v>
      </c>
      <c r="J84" s="92">
        <v>0.21</v>
      </c>
      <c r="K84" s="24">
        <f t="shared" si="5"/>
        <v>342.02344000000005</v>
      </c>
      <c r="L84" s="137" t="s">
        <v>137</v>
      </c>
    </row>
    <row r="85" spans="1:16">
      <c r="A85" s="145">
        <v>14</v>
      </c>
      <c r="B85" s="161" t="s">
        <v>156</v>
      </c>
      <c r="C85" s="161"/>
      <c r="D85" s="161"/>
      <c r="E85" s="133">
        <v>17.8</v>
      </c>
      <c r="F85" s="144" t="s">
        <v>8</v>
      </c>
      <c r="G85" s="46">
        <v>11.88</v>
      </c>
      <c r="H85" s="46">
        <v>3.96</v>
      </c>
      <c r="I85" s="24">
        <f t="shared" si="4"/>
        <v>281.952</v>
      </c>
      <c r="J85" s="92">
        <v>0.21</v>
      </c>
      <c r="K85" s="24">
        <f t="shared" si="5"/>
        <v>341.16192000000001</v>
      </c>
      <c r="L85" s="137" t="s">
        <v>23</v>
      </c>
    </row>
    <row r="86" spans="1:16" s="138" customFormat="1" ht="12.75">
      <c r="A86" s="149">
        <v>15</v>
      </c>
      <c r="B86" s="161" t="s">
        <v>138</v>
      </c>
      <c r="C86" s="161"/>
      <c r="D86" s="161"/>
      <c r="E86" s="135">
        <v>17.8</v>
      </c>
      <c r="F86" s="150" t="s">
        <v>8</v>
      </c>
      <c r="G86" s="136">
        <v>10.68</v>
      </c>
      <c r="H86" s="46">
        <v>2.67</v>
      </c>
      <c r="I86" s="24">
        <f t="shared" si="4"/>
        <v>237.63</v>
      </c>
      <c r="J86" s="92">
        <v>0.21</v>
      </c>
      <c r="K86" s="24">
        <f t="shared" si="5"/>
        <v>287.53229999999996</v>
      </c>
      <c r="L86" s="151" t="s">
        <v>139</v>
      </c>
      <c r="M86" s="152"/>
      <c r="N86" s="37"/>
      <c r="O86" s="37"/>
      <c r="P86" s="37"/>
    </row>
    <row r="87" spans="1:16">
      <c r="A87" s="140">
        <v>16</v>
      </c>
      <c r="B87" s="160" t="s">
        <v>154</v>
      </c>
      <c r="C87" s="160"/>
      <c r="D87" s="160"/>
      <c r="E87" s="133">
        <v>1</v>
      </c>
      <c r="F87" s="129" t="s">
        <v>9</v>
      </c>
      <c r="G87" s="122">
        <v>1362.22</v>
      </c>
      <c r="H87" s="46">
        <v>454.08</v>
      </c>
      <c r="I87" s="24">
        <f t="shared" si="4"/>
        <v>1816.3</v>
      </c>
      <c r="J87" s="92">
        <v>0.21</v>
      </c>
      <c r="K87" s="24">
        <f t="shared" si="5"/>
        <v>2197.723</v>
      </c>
      <c r="L87" s="49" t="s">
        <v>85</v>
      </c>
    </row>
    <row r="88" spans="1:16">
      <c r="A88" s="145"/>
      <c r="B88" s="159" t="s">
        <v>140</v>
      </c>
      <c r="C88" s="159"/>
      <c r="D88" s="159"/>
      <c r="E88" s="133"/>
      <c r="F88" s="144"/>
      <c r="G88" s="46"/>
      <c r="H88" s="46"/>
      <c r="I88" s="71">
        <f>SUM(I71:I87)</f>
        <v>6522.3631000000005</v>
      </c>
      <c r="J88" s="92"/>
      <c r="K88" s="93">
        <f>SUM(K71:K87)</f>
        <v>7892.059350999999</v>
      </c>
      <c r="L88" s="49"/>
    </row>
    <row r="89" spans="1:16">
      <c r="A89" s="145"/>
      <c r="B89" s="146"/>
      <c r="C89" s="146"/>
      <c r="D89" s="146"/>
      <c r="E89" s="143"/>
      <c r="F89" s="144"/>
      <c r="G89" s="46"/>
      <c r="H89" s="46"/>
      <c r="I89" s="71"/>
      <c r="J89" s="92"/>
      <c r="K89" s="93"/>
      <c r="L89" s="49"/>
    </row>
    <row r="90" spans="1:16" s="13" customFormat="1" ht="13.5" customHeight="1">
      <c r="A90" s="28"/>
      <c r="B90" s="28"/>
      <c r="C90" s="28"/>
      <c r="D90" s="28"/>
      <c r="E90" s="10"/>
      <c r="F90" s="10"/>
      <c r="G90" s="9"/>
      <c r="H90" s="9"/>
      <c r="I90" s="9"/>
      <c r="J90" s="9"/>
      <c r="K90" s="9"/>
      <c r="L90" s="37"/>
      <c r="M90" s="36"/>
      <c r="N90" s="37"/>
      <c r="O90" s="37"/>
      <c r="P90" s="37"/>
    </row>
    <row r="91" spans="1:16" s="13" customFormat="1" ht="12.75">
      <c r="A91" s="28"/>
      <c r="B91" s="28"/>
      <c r="C91" s="28"/>
      <c r="D91" s="197" t="s">
        <v>10</v>
      </c>
      <c r="E91" s="197"/>
      <c r="F91" s="197"/>
      <c r="G91" s="197"/>
      <c r="H91" s="197"/>
      <c r="I91" s="134"/>
      <c r="J91" s="134"/>
      <c r="K91" s="134">
        <f>K18+K22+K30+K44+K50+K54+K58+K65+K69+K88</f>
        <v>76489.548751000009</v>
      </c>
      <c r="L91" s="37"/>
      <c r="M91" s="36"/>
      <c r="N91" s="37"/>
      <c r="O91" s="37"/>
      <c r="P91" s="37"/>
    </row>
    <row r="92" spans="1:16" s="13" customFormat="1" ht="9.75" customHeight="1">
      <c r="A92" s="28"/>
      <c r="B92" s="28"/>
      <c r="C92" s="28"/>
      <c r="D92" s="28"/>
      <c r="E92" s="10"/>
      <c r="F92" s="10"/>
      <c r="G92" s="9"/>
      <c r="H92" s="9"/>
      <c r="I92" s="34"/>
      <c r="J92" s="34"/>
      <c r="K92" s="34"/>
      <c r="L92" s="37"/>
      <c r="M92" s="36"/>
      <c r="N92" s="37"/>
      <c r="O92" s="37"/>
      <c r="P92" s="37"/>
    </row>
    <row r="93" spans="1:16">
      <c r="A93" s="28"/>
      <c r="B93" s="28"/>
      <c r="C93" s="28"/>
      <c r="D93" s="28"/>
      <c r="I93" s="113"/>
      <c r="K93" s="113"/>
    </row>
    <row r="94" spans="1:16">
      <c r="A94" s="9"/>
      <c r="B94" s="9"/>
      <c r="C94" s="9"/>
      <c r="D94" s="196"/>
      <c r="E94" s="196"/>
      <c r="F94" s="196"/>
      <c r="G94" s="196"/>
      <c r="H94" s="196"/>
      <c r="I94" s="196"/>
      <c r="J94" s="86"/>
      <c r="K94" s="117"/>
    </row>
    <row r="95" spans="1:16">
      <c r="D95" s="196"/>
      <c r="E95" s="196"/>
      <c r="F95" s="196"/>
      <c r="G95" s="196"/>
      <c r="H95" s="196"/>
      <c r="I95" s="196"/>
      <c r="J95" s="86"/>
      <c r="K95" s="86"/>
    </row>
    <row r="96" spans="1:16">
      <c r="L96" s="41"/>
    </row>
    <row r="97" spans="2:12">
      <c r="B97" s="195"/>
      <c r="C97" s="195"/>
      <c r="D97" s="195"/>
      <c r="E97" s="51"/>
      <c r="F97" s="50"/>
      <c r="G97" s="53"/>
      <c r="H97" s="53"/>
      <c r="I97" s="8"/>
      <c r="J97" s="8"/>
      <c r="K97" s="8"/>
      <c r="L97" s="54"/>
    </row>
    <row r="98" spans="2:12">
      <c r="B98" s="60"/>
      <c r="C98" s="61"/>
      <c r="D98" s="61"/>
      <c r="E98" s="51"/>
      <c r="F98" s="50"/>
      <c r="G98" s="53"/>
      <c r="H98" s="53"/>
      <c r="I98" s="8"/>
      <c r="J98" s="8"/>
      <c r="K98" s="8"/>
      <c r="L98" s="54"/>
    </row>
    <row r="99" spans="2:12">
      <c r="B99" s="195"/>
      <c r="C99" s="195"/>
      <c r="D99" s="195"/>
      <c r="E99" s="51"/>
      <c r="F99" s="50"/>
      <c r="G99" s="53"/>
      <c r="H99" s="53"/>
      <c r="I99" s="47"/>
      <c r="J99" s="47"/>
      <c r="K99" s="47"/>
      <c r="L99" s="54"/>
    </row>
    <row r="100" spans="2:12">
      <c r="B100" s="195"/>
      <c r="C100" s="195"/>
      <c r="D100" s="195"/>
      <c r="E100" s="51"/>
      <c r="F100" s="50"/>
      <c r="G100" s="53"/>
      <c r="H100" s="53"/>
      <c r="I100" s="47"/>
      <c r="J100" s="47"/>
      <c r="K100" s="47"/>
      <c r="L100" s="54"/>
    </row>
    <row r="101" spans="2:12">
      <c r="B101" s="195"/>
      <c r="C101" s="195"/>
      <c r="D101" s="195"/>
      <c r="E101" s="51"/>
      <c r="F101" s="50"/>
      <c r="G101" s="53"/>
      <c r="H101" s="53"/>
      <c r="I101" s="47"/>
      <c r="J101" s="47"/>
      <c r="K101" s="47"/>
      <c r="L101" s="54"/>
    </row>
    <row r="102" spans="2:12">
      <c r="B102" s="195"/>
      <c r="C102" s="195"/>
      <c r="D102" s="195"/>
      <c r="E102" s="51"/>
      <c r="F102" s="50"/>
      <c r="G102" s="53"/>
      <c r="H102" s="53"/>
      <c r="I102" s="8"/>
      <c r="J102" s="8"/>
      <c r="K102" s="8"/>
      <c r="L102" s="54"/>
    </row>
    <row r="103" spans="2:12">
      <c r="B103" s="195"/>
      <c r="C103" s="195"/>
      <c r="D103" s="195"/>
      <c r="E103" s="51"/>
      <c r="F103" s="50"/>
      <c r="G103" s="53"/>
      <c r="H103" s="53"/>
      <c r="I103" s="8"/>
      <c r="J103" s="8"/>
      <c r="K103" s="8"/>
      <c r="L103" s="54"/>
    </row>
    <row r="104" spans="2:12">
      <c r="B104" s="195"/>
      <c r="C104" s="195"/>
      <c r="D104" s="195"/>
      <c r="E104" s="51"/>
      <c r="F104" s="50"/>
      <c r="G104" s="53"/>
      <c r="H104" s="53"/>
      <c r="I104" s="8"/>
      <c r="J104" s="8"/>
      <c r="K104" s="8"/>
      <c r="L104" s="54"/>
    </row>
    <row r="105" spans="2:12">
      <c r="B105" s="195"/>
      <c r="C105" s="195"/>
      <c r="D105" s="195"/>
      <c r="E105" s="57"/>
      <c r="F105" s="55"/>
      <c r="G105" s="56"/>
      <c r="H105" s="56"/>
      <c r="I105" s="47"/>
      <c r="J105" s="47"/>
      <c r="K105" s="47"/>
      <c r="L105" s="54"/>
    </row>
    <row r="106" spans="2:12">
      <c r="B106" s="60"/>
      <c r="C106" s="61"/>
      <c r="D106" s="61"/>
      <c r="E106" s="52"/>
      <c r="F106" s="50"/>
      <c r="G106" s="53"/>
      <c r="H106" s="53"/>
      <c r="I106" s="47"/>
      <c r="J106" s="47"/>
      <c r="K106" s="47"/>
      <c r="L106" s="54"/>
    </row>
    <row r="107" spans="2:12">
      <c r="B107" s="195"/>
      <c r="C107" s="195"/>
      <c r="D107" s="195"/>
      <c r="E107" s="51"/>
      <c r="F107" s="50"/>
      <c r="G107" s="53"/>
      <c r="H107" s="53"/>
      <c r="I107" s="8"/>
      <c r="J107" s="8"/>
      <c r="K107" s="8"/>
      <c r="L107" s="54"/>
    </row>
  </sheetData>
  <mergeCells count="136">
    <mergeCell ref="A42:A43"/>
    <mergeCell ref="B26:D26"/>
    <mergeCell ref="B25:D25"/>
    <mergeCell ref="B35:D35"/>
    <mergeCell ref="A27:A28"/>
    <mergeCell ref="B107:D107"/>
    <mergeCell ref="B97:D97"/>
    <mergeCell ref="B99:D99"/>
    <mergeCell ref="B100:D100"/>
    <mergeCell ref="B101:D101"/>
    <mergeCell ref="B102:D102"/>
    <mergeCell ref="B103:D103"/>
    <mergeCell ref="B105:D105"/>
    <mergeCell ref="B52:D52"/>
    <mergeCell ref="B61:D61"/>
    <mergeCell ref="B60:D60"/>
    <mergeCell ref="B58:D58"/>
    <mergeCell ref="B65:D65"/>
    <mergeCell ref="A59:D59"/>
    <mergeCell ref="B63:D63"/>
    <mergeCell ref="B64:D64"/>
    <mergeCell ref="D94:I94"/>
    <mergeCell ref="B62:D62"/>
    <mergeCell ref="B29:D29"/>
    <mergeCell ref="B11:D11"/>
    <mergeCell ref="B12:D12"/>
    <mergeCell ref="B15:D15"/>
    <mergeCell ref="B10:L10"/>
    <mergeCell ref="C7:D7"/>
    <mergeCell ref="A13:D13"/>
    <mergeCell ref="C8:D8"/>
    <mergeCell ref="B104:D104"/>
    <mergeCell ref="D95:I95"/>
    <mergeCell ref="D91:H91"/>
    <mergeCell ref="B53:D53"/>
    <mergeCell ref="J27:J28"/>
    <mergeCell ref="K27:K28"/>
    <mergeCell ref="L27:L28"/>
    <mergeCell ref="B21:D21"/>
    <mergeCell ref="B17:D17"/>
    <mergeCell ref="B28:D28"/>
    <mergeCell ref="H27:H28"/>
    <mergeCell ref="I27:I28"/>
    <mergeCell ref="A23:D23"/>
    <mergeCell ref="E27:E28"/>
    <mergeCell ref="F27:F28"/>
    <mergeCell ref="G27:G28"/>
    <mergeCell ref="E37:E38"/>
    <mergeCell ref="A2:D2"/>
    <mergeCell ref="A3:D3"/>
    <mergeCell ref="B36:D36"/>
    <mergeCell ref="B34:D34"/>
    <mergeCell ref="A37:A38"/>
    <mergeCell ref="B37:D37"/>
    <mergeCell ref="B38:D38"/>
    <mergeCell ref="D18:F18"/>
    <mergeCell ref="A19:D19"/>
    <mergeCell ref="B20:D20"/>
    <mergeCell ref="D22:F22"/>
    <mergeCell ref="B24:D24"/>
    <mergeCell ref="B30:D30"/>
    <mergeCell ref="A31:D31"/>
    <mergeCell ref="B33:D33"/>
    <mergeCell ref="B32:D32"/>
    <mergeCell ref="B5:D5"/>
    <mergeCell ref="A6:B6"/>
    <mergeCell ref="A7:B7"/>
    <mergeCell ref="C6:G6"/>
    <mergeCell ref="A14:D14"/>
    <mergeCell ref="B16:D16"/>
    <mergeCell ref="A8:B8"/>
    <mergeCell ref="A9:B9"/>
    <mergeCell ref="H42:H43"/>
    <mergeCell ref="J37:J38"/>
    <mergeCell ref="K37:K38"/>
    <mergeCell ref="L37:L38"/>
    <mergeCell ref="I42:I43"/>
    <mergeCell ref="B39:D39"/>
    <mergeCell ref="B40:D40"/>
    <mergeCell ref="B41:D41"/>
    <mergeCell ref="B43:D43"/>
    <mergeCell ref="F37:F38"/>
    <mergeCell ref="G37:G38"/>
    <mergeCell ref="H37:H38"/>
    <mergeCell ref="I37:I38"/>
    <mergeCell ref="L42:L43"/>
    <mergeCell ref="B42:D42"/>
    <mergeCell ref="B69:D69"/>
    <mergeCell ref="A70:D70"/>
    <mergeCell ref="B71:D71"/>
    <mergeCell ref="B72:D72"/>
    <mergeCell ref="A66:D66"/>
    <mergeCell ref="B67:D67"/>
    <mergeCell ref="B68:D68"/>
    <mergeCell ref="J42:J43"/>
    <mergeCell ref="K42:K43"/>
    <mergeCell ref="B50:D50"/>
    <mergeCell ref="A51:D51"/>
    <mergeCell ref="B46:D46"/>
    <mergeCell ref="B47:D47"/>
    <mergeCell ref="B49:D49"/>
    <mergeCell ref="B48:D48"/>
    <mergeCell ref="B44:D44"/>
    <mergeCell ref="A45:D45"/>
    <mergeCell ref="B54:D54"/>
    <mergeCell ref="A55:D55"/>
    <mergeCell ref="B56:D56"/>
    <mergeCell ref="B57:D57"/>
    <mergeCell ref="E42:E43"/>
    <mergeCell ref="F42:F43"/>
    <mergeCell ref="G42:G43"/>
    <mergeCell ref="B78:D78"/>
    <mergeCell ref="A79:A80"/>
    <mergeCell ref="B79:D79"/>
    <mergeCell ref="E79:E80"/>
    <mergeCell ref="F79:F80"/>
    <mergeCell ref="B73:D73"/>
    <mergeCell ref="B74:D74"/>
    <mergeCell ref="B75:D75"/>
    <mergeCell ref="B76:D76"/>
    <mergeCell ref="B77:D77"/>
    <mergeCell ref="B88:D88"/>
    <mergeCell ref="B87:D87"/>
    <mergeCell ref="B86:D86"/>
    <mergeCell ref="B83:D83"/>
    <mergeCell ref="B84:D84"/>
    <mergeCell ref="B85:D85"/>
    <mergeCell ref="L79:L80"/>
    <mergeCell ref="B80:D80"/>
    <mergeCell ref="B81:D81"/>
    <mergeCell ref="B82:D82"/>
    <mergeCell ref="G79:G80"/>
    <mergeCell ref="H79:H80"/>
    <mergeCell ref="I79:I80"/>
    <mergeCell ref="J79:J80"/>
    <mergeCell ref="K79:K80"/>
  </mergeCells>
  <pageMargins left="0.19685039370078741" right="0.19685039370078741" top="0.19685039370078741" bottom="0.19685039370078741" header="0.19685039370078741" footer="0.19685039370078741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N10" sqref="N10"/>
    </sheetView>
  </sheetViews>
  <sheetFormatPr defaultRowHeight="15"/>
  <cols>
    <col min="1" max="1" width="0.140625" customWidth="1"/>
    <col min="2" max="2" width="9.140625" customWidth="1"/>
    <col min="3" max="3" width="24" customWidth="1"/>
    <col min="4" max="4" width="14.28515625" customWidth="1"/>
    <col min="5" max="5" width="4.85546875" style="7" customWidth="1"/>
    <col min="6" max="6" width="11.42578125" style="7" customWidth="1"/>
    <col min="7" max="7" width="10.5703125" style="7" bestFit="1" customWidth="1"/>
    <col min="8" max="8" width="10" style="7" customWidth="1"/>
    <col min="9" max="9" width="8" customWidth="1"/>
    <col min="10" max="10" width="13.140625" customWidth="1"/>
  </cols>
  <sheetData>
    <row r="1" spans="1:10" ht="6" customHeight="1"/>
    <row r="2" spans="1:10">
      <c r="B2" s="1"/>
      <c r="C2" s="123"/>
      <c r="D2" s="123"/>
      <c r="E2" s="1"/>
    </row>
    <row r="3" spans="1:10" ht="15.75">
      <c r="B3" s="1"/>
      <c r="C3" s="178" t="s">
        <v>80</v>
      </c>
      <c r="D3" s="178"/>
      <c r="E3" s="178"/>
      <c r="F3" s="178"/>
      <c r="G3" s="178"/>
      <c r="H3" s="178"/>
      <c r="I3" s="178"/>
      <c r="J3" s="178"/>
    </row>
    <row r="4" spans="1:10" ht="15.75">
      <c r="B4" s="1"/>
      <c r="C4" s="179" t="s">
        <v>109</v>
      </c>
      <c r="D4" s="179"/>
      <c r="E4" s="179"/>
      <c r="F4" s="179"/>
      <c r="G4" s="179"/>
      <c r="H4" s="179"/>
      <c r="I4" s="179"/>
      <c r="J4" s="179"/>
    </row>
    <row r="5" spans="1:10" ht="15.75" thickBot="1">
      <c r="B5" s="1"/>
      <c r="C5" s="3"/>
      <c r="D5" s="3"/>
      <c r="E5" s="3"/>
      <c r="F5" s="3"/>
      <c r="G5" s="3"/>
      <c r="H5" s="3"/>
      <c r="I5" s="2"/>
      <c r="J5" s="2"/>
    </row>
    <row r="6" spans="1:10">
      <c r="B6" s="205"/>
      <c r="C6" s="205"/>
      <c r="D6" s="205"/>
    </row>
    <row r="7" spans="1:10">
      <c r="A7" s="185" t="s">
        <v>5</v>
      </c>
      <c r="B7" s="189"/>
      <c r="C7" s="186" t="str">
        <f>'Orçamento '!C6:G6</f>
        <v>AMPLIAÇÃO DO CENTRO ADMINISTRATIVO - PARTE EXTERNA</v>
      </c>
      <c r="D7" s="186"/>
      <c r="E7" s="186"/>
      <c r="F7" s="186"/>
      <c r="G7" s="186"/>
      <c r="H7" s="186"/>
    </row>
    <row r="8" spans="1:10">
      <c r="A8" s="185" t="s">
        <v>6</v>
      </c>
      <c r="B8" s="189"/>
      <c r="C8" s="88" t="str">
        <f>'Orçamento '!C7:D7</f>
        <v>RUA JOÃO SANTIN - CENTRO - ABDON BATISTA/SC</v>
      </c>
      <c r="D8" s="88"/>
      <c r="E8" s="88"/>
      <c r="F8" s="88"/>
      <c r="G8" s="88"/>
      <c r="H8" s="88"/>
    </row>
    <row r="9" spans="1:10">
      <c r="A9" s="185" t="s">
        <v>7</v>
      </c>
      <c r="B9" s="189"/>
      <c r="C9" s="65" t="s">
        <v>48</v>
      </c>
      <c r="D9" s="64"/>
      <c r="E9" s="6"/>
      <c r="F9" s="6"/>
      <c r="G9" s="25"/>
      <c r="H9" s="25"/>
      <c r="J9" t="s">
        <v>17</v>
      </c>
    </row>
    <row r="10" spans="1:10">
      <c r="A10" s="189"/>
      <c r="B10" s="189"/>
      <c r="C10" s="5"/>
      <c r="D10" s="5"/>
      <c r="E10" s="6"/>
      <c r="F10" s="6"/>
      <c r="G10" s="25"/>
      <c r="H10" s="25"/>
    </row>
    <row r="11" spans="1:10" ht="15.75">
      <c r="A11" s="1"/>
      <c r="B11" s="213" t="s">
        <v>11</v>
      </c>
      <c r="C11" s="213"/>
      <c r="D11" s="213"/>
      <c r="E11" s="213"/>
      <c r="F11" s="213"/>
      <c r="G11" s="213"/>
      <c r="H11" s="213"/>
      <c r="I11" s="213"/>
      <c r="J11" s="213"/>
    </row>
    <row r="12" spans="1:10" ht="15.75" thickBot="1">
      <c r="A12" s="1"/>
      <c r="B12" s="189"/>
      <c r="C12" s="189"/>
      <c r="D12" s="189"/>
      <c r="E12" s="6"/>
      <c r="F12" s="6"/>
      <c r="G12" s="25"/>
      <c r="H12" s="25"/>
    </row>
    <row r="13" spans="1:10">
      <c r="B13" s="206" t="s">
        <v>0</v>
      </c>
      <c r="C13" s="207"/>
      <c r="D13" s="222" t="s">
        <v>12</v>
      </c>
      <c r="E13" s="215" t="s">
        <v>13</v>
      </c>
      <c r="F13" s="221"/>
      <c r="G13" s="215" t="s">
        <v>14</v>
      </c>
      <c r="H13" s="221"/>
      <c r="I13" s="215" t="s">
        <v>4</v>
      </c>
      <c r="J13" s="216"/>
    </row>
    <row r="14" spans="1:10">
      <c r="B14" s="208"/>
      <c r="C14" s="209"/>
      <c r="D14" s="223"/>
      <c r="E14" s="15" t="s">
        <v>15</v>
      </c>
      <c r="F14" s="15" t="s">
        <v>16</v>
      </c>
      <c r="G14" s="26" t="s">
        <v>15</v>
      </c>
      <c r="H14" s="26" t="s">
        <v>16</v>
      </c>
      <c r="I14" s="15" t="s">
        <v>15</v>
      </c>
      <c r="J14" s="16" t="s">
        <v>16</v>
      </c>
    </row>
    <row r="15" spans="1:10">
      <c r="B15" s="219" t="s">
        <v>50</v>
      </c>
      <c r="C15" s="220"/>
      <c r="D15" s="66">
        <f>SUM('Orçamento '!K18)</f>
        <v>799.73135000000002</v>
      </c>
      <c r="E15" s="67">
        <v>100</v>
      </c>
      <c r="F15" s="68">
        <f>(E15/100)*D15</f>
        <v>799.73135000000002</v>
      </c>
      <c r="G15" s="69"/>
      <c r="H15" s="68"/>
      <c r="I15" s="69">
        <v>100</v>
      </c>
      <c r="J15" s="70">
        <f>D15*I15%</f>
        <v>799.73135000000002</v>
      </c>
    </row>
    <row r="16" spans="1:10">
      <c r="B16" s="202" t="s">
        <v>45</v>
      </c>
      <c r="C16" s="204"/>
      <c r="D16" s="66">
        <f>SUM('Orçamento '!K22)</f>
        <v>1707.2797500000001</v>
      </c>
      <c r="E16" s="67">
        <v>100</v>
      </c>
      <c r="F16" s="68">
        <f>D16</f>
        <v>1707.2797500000001</v>
      </c>
      <c r="G16" s="69"/>
      <c r="H16" s="68"/>
      <c r="I16" s="69">
        <v>100</v>
      </c>
      <c r="J16" s="70">
        <f>D16</f>
        <v>1707.2797500000001</v>
      </c>
    </row>
    <row r="17" spans="2:10">
      <c r="B17" s="202" t="s">
        <v>54</v>
      </c>
      <c r="C17" s="203"/>
      <c r="D17" s="66">
        <f>SUM('Orçamento '!K30)</f>
        <v>17129.304499999998</v>
      </c>
      <c r="E17" s="67">
        <v>100</v>
      </c>
      <c r="F17" s="68">
        <f>D17</f>
        <v>17129.304499999998</v>
      </c>
      <c r="G17" s="69"/>
      <c r="H17" s="68"/>
      <c r="I17" s="69">
        <v>100</v>
      </c>
      <c r="J17" s="70">
        <f>D17*I17%</f>
        <v>17129.304499999998</v>
      </c>
    </row>
    <row r="18" spans="2:10">
      <c r="B18" s="200" t="s">
        <v>58</v>
      </c>
      <c r="C18" s="201"/>
      <c r="D18" s="66">
        <f>SUM('Orçamento '!K44)</f>
        <v>13548.73905</v>
      </c>
      <c r="E18" s="67">
        <v>100</v>
      </c>
      <c r="F18" s="68">
        <f>D18</f>
        <v>13548.73905</v>
      </c>
      <c r="G18" s="69"/>
      <c r="H18" s="68"/>
      <c r="I18" s="69">
        <v>100</v>
      </c>
      <c r="J18" s="70">
        <f>D18</f>
        <v>13548.73905</v>
      </c>
    </row>
    <row r="19" spans="2:10">
      <c r="B19" s="200" t="s">
        <v>72</v>
      </c>
      <c r="C19" s="201"/>
      <c r="D19" s="66">
        <f>SUM('Orçamento '!K50)</f>
        <v>20085.4797</v>
      </c>
      <c r="E19" s="67"/>
      <c r="F19" s="68"/>
      <c r="G19" s="69">
        <v>100</v>
      </c>
      <c r="H19" s="68">
        <f>D19</f>
        <v>20085.4797</v>
      </c>
      <c r="I19" s="69">
        <v>100</v>
      </c>
      <c r="J19" s="70">
        <f>D19</f>
        <v>20085.4797</v>
      </c>
    </row>
    <row r="20" spans="2:10">
      <c r="B20" s="217" t="s">
        <v>107</v>
      </c>
      <c r="C20" s="218"/>
      <c r="D20" s="66">
        <f>SUM('Orçamento '!K54)</f>
        <v>1012.57035</v>
      </c>
      <c r="E20" s="67"/>
      <c r="F20" s="68"/>
      <c r="G20" s="69">
        <v>100</v>
      </c>
      <c r="H20" s="68">
        <f>D20</f>
        <v>1012.57035</v>
      </c>
      <c r="I20" s="69">
        <v>100</v>
      </c>
      <c r="J20" s="70">
        <f>D20*I20%</f>
        <v>1012.57035</v>
      </c>
    </row>
    <row r="21" spans="2:10">
      <c r="B21" s="200" t="s">
        <v>144</v>
      </c>
      <c r="C21" s="201"/>
      <c r="D21" s="80">
        <f>SUM('Orçamento '!K58)</f>
        <v>4596.523799999999</v>
      </c>
      <c r="E21" s="81"/>
      <c r="F21" s="82"/>
      <c r="G21" s="83">
        <v>100</v>
      </c>
      <c r="H21" s="82">
        <f>D21</f>
        <v>4596.523799999999</v>
      </c>
      <c r="I21" s="69">
        <v>100</v>
      </c>
      <c r="J21" s="84">
        <f>D21</f>
        <v>4596.523799999999</v>
      </c>
    </row>
    <row r="22" spans="2:10">
      <c r="B22" s="200" t="s">
        <v>145</v>
      </c>
      <c r="C22" s="201"/>
      <c r="D22" s="80">
        <f>SUM('Orçamento '!K65)</f>
        <v>9507.7443999999996</v>
      </c>
      <c r="E22" s="81">
        <v>20</v>
      </c>
      <c r="F22" s="82">
        <f>D22*0.2</f>
        <v>1901.5488800000001</v>
      </c>
      <c r="G22" s="83">
        <v>80</v>
      </c>
      <c r="H22" s="82">
        <f>D22*0.8</f>
        <v>7606.1955200000002</v>
      </c>
      <c r="I22" s="69">
        <v>100</v>
      </c>
      <c r="J22" s="84">
        <f>D22</f>
        <v>9507.7443999999996</v>
      </c>
    </row>
    <row r="23" spans="2:10">
      <c r="B23" s="200" t="s">
        <v>147</v>
      </c>
      <c r="C23" s="201"/>
      <c r="D23" s="80">
        <f>SUM('Orçamento '!K69)</f>
        <v>210.11649999999997</v>
      </c>
      <c r="E23" s="81"/>
      <c r="F23" s="82"/>
      <c r="G23" s="83">
        <v>100</v>
      </c>
      <c r="H23" s="82">
        <f>D23</f>
        <v>210.11649999999997</v>
      </c>
      <c r="I23" s="83">
        <v>100</v>
      </c>
      <c r="J23" s="84">
        <f>D23</f>
        <v>210.11649999999997</v>
      </c>
    </row>
    <row r="24" spans="2:10">
      <c r="B24" s="200" t="s">
        <v>148</v>
      </c>
      <c r="C24" s="201"/>
      <c r="D24" s="80">
        <f>SUM('Orçamento '!K88)</f>
        <v>7892.059350999999</v>
      </c>
      <c r="E24" s="81">
        <v>20</v>
      </c>
      <c r="F24" s="82">
        <f>D24*0.2</f>
        <v>1578.4118701999998</v>
      </c>
      <c r="G24" s="83">
        <v>80</v>
      </c>
      <c r="H24" s="82">
        <f>D24*0.8</f>
        <v>6313.6474807999994</v>
      </c>
      <c r="I24" s="83">
        <v>100</v>
      </c>
      <c r="J24" s="84">
        <f>D24</f>
        <v>7892.059350999999</v>
      </c>
    </row>
    <row r="25" spans="2:10" s="4" customFormat="1" ht="15.75" thickBot="1">
      <c r="B25" s="211" t="s">
        <v>4</v>
      </c>
      <c r="C25" s="212"/>
      <c r="D25" s="17">
        <f>D15+D16+D17+D18+D19+D20+D21+D22+D23+D24</f>
        <v>76489.548751000009</v>
      </c>
      <c r="E25" s="18"/>
      <c r="F25" s="21">
        <f>F15+F16+F17+F18+F22+F24</f>
        <v>36665.015400199998</v>
      </c>
      <c r="G25" s="22"/>
      <c r="H25" s="22">
        <f>H19+H20+H21+H22+H23+H24</f>
        <v>39824.533350799989</v>
      </c>
      <c r="I25" s="19"/>
      <c r="J25" s="20">
        <f>SUM(J15:J24)</f>
        <v>76489.548751000009</v>
      </c>
    </row>
    <row r="26" spans="2:10">
      <c r="B26" s="1"/>
      <c r="C26" s="1"/>
      <c r="D26" s="1"/>
      <c r="E26" s="14"/>
      <c r="F26" s="14"/>
      <c r="G26" s="25"/>
      <c r="H26" s="25"/>
      <c r="I26" s="1"/>
      <c r="J26" s="1"/>
    </row>
    <row r="27" spans="2:10">
      <c r="B27" s="1"/>
      <c r="C27" s="1"/>
      <c r="D27" s="1"/>
      <c r="E27" s="14"/>
      <c r="F27" s="14"/>
      <c r="G27" s="25"/>
      <c r="H27" s="25"/>
      <c r="I27" s="85"/>
      <c r="J27" s="85"/>
    </row>
    <row r="28" spans="2:10">
      <c r="G28" s="154"/>
      <c r="I28" s="214"/>
      <c r="J28" s="214"/>
    </row>
    <row r="29" spans="2:10">
      <c r="E29" s="210"/>
      <c r="F29" s="196"/>
      <c r="G29" s="196"/>
      <c r="H29" s="196"/>
    </row>
    <row r="30" spans="2:10">
      <c r="E30" s="196"/>
      <c r="F30" s="196"/>
      <c r="G30" s="196"/>
      <c r="H30" s="196"/>
    </row>
  </sheetData>
  <mergeCells count="29">
    <mergeCell ref="C4:J4"/>
    <mergeCell ref="C3:J3"/>
    <mergeCell ref="E29:H29"/>
    <mergeCell ref="E30:H30"/>
    <mergeCell ref="A10:B10"/>
    <mergeCell ref="A9:B9"/>
    <mergeCell ref="B12:D12"/>
    <mergeCell ref="B25:C25"/>
    <mergeCell ref="B22:C22"/>
    <mergeCell ref="B11:J11"/>
    <mergeCell ref="I28:J28"/>
    <mergeCell ref="I13:J13"/>
    <mergeCell ref="B20:C20"/>
    <mergeCell ref="B15:C15"/>
    <mergeCell ref="G13:H13"/>
    <mergeCell ref="E13:F13"/>
    <mergeCell ref="D13:D14"/>
    <mergeCell ref="B16:C16"/>
    <mergeCell ref="B6:D6"/>
    <mergeCell ref="A7:B7"/>
    <mergeCell ref="A8:B8"/>
    <mergeCell ref="C7:H7"/>
    <mergeCell ref="B13:C14"/>
    <mergeCell ref="B21:C21"/>
    <mergeCell ref="B23:C23"/>
    <mergeCell ref="B24:C24"/>
    <mergeCell ref="B17:C17"/>
    <mergeCell ref="B18:C18"/>
    <mergeCell ref="B19:C19"/>
  </mergeCells>
  <pageMargins left="0.23622047244094491" right="0.21" top="0.43307086614173229" bottom="0.59055118110236227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topLeftCell="A16" workbookViewId="0">
      <selection activeCell="J30" sqref="J30"/>
    </sheetView>
  </sheetViews>
  <sheetFormatPr defaultRowHeight="15"/>
  <cols>
    <col min="2" max="2" width="43.28515625" customWidth="1"/>
  </cols>
  <sheetData>
    <row r="2" spans="1:7" ht="20.25">
      <c r="B2" s="224" t="s">
        <v>105</v>
      </c>
      <c r="C2" s="224"/>
      <c r="D2" s="224"/>
      <c r="E2" s="224"/>
    </row>
    <row r="3" spans="1:7" ht="18">
      <c r="B3" s="94" t="s">
        <v>26</v>
      </c>
    </row>
    <row r="4" spans="1:7" ht="15.75" thickBot="1">
      <c r="A4" s="2"/>
      <c r="B4" s="2"/>
      <c r="C4" s="2"/>
      <c r="D4" s="2"/>
      <c r="E4" s="2"/>
      <c r="F4" s="2"/>
      <c r="G4" s="118"/>
    </row>
    <row r="7" spans="1:7" ht="19.5">
      <c r="B7" s="225" t="s">
        <v>27</v>
      </c>
      <c r="C7" s="205"/>
    </row>
    <row r="10" spans="1:7">
      <c r="B10" s="7"/>
    </row>
    <row r="11" spans="1:7">
      <c r="B11" s="226" t="s">
        <v>28</v>
      </c>
      <c r="C11" s="226"/>
    </row>
    <row r="12" spans="1:7" ht="16.5" customHeight="1">
      <c r="B12" s="95" t="s">
        <v>29</v>
      </c>
      <c r="C12" s="96">
        <v>0.01</v>
      </c>
      <c r="E12" s="97"/>
      <c r="F12" s="98"/>
    </row>
    <row r="13" spans="1:7" ht="16.5" customHeight="1">
      <c r="B13" s="95" t="s">
        <v>30</v>
      </c>
      <c r="C13" s="96">
        <v>0.01</v>
      </c>
      <c r="E13" s="97"/>
      <c r="F13" s="98"/>
    </row>
    <row r="14" spans="1:7" ht="15" customHeight="1">
      <c r="B14" s="95" t="s">
        <v>31</v>
      </c>
      <c r="C14" s="96">
        <v>2.86E-2</v>
      </c>
      <c r="E14" s="97"/>
      <c r="F14" s="98"/>
    </row>
    <row r="15" spans="1:7" ht="15.75" customHeight="1">
      <c r="B15" s="95" t="s">
        <v>32</v>
      </c>
      <c r="C15" s="96">
        <v>7.6799999999999993E-2</v>
      </c>
      <c r="E15" s="97"/>
      <c r="F15" s="98"/>
    </row>
    <row r="16" spans="1:7" ht="15" customHeight="1">
      <c r="B16" s="95" t="s">
        <v>33</v>
      </c>
      <c r="C16" s="99">
        <f>SUM(C17:C19)</f>
        <v>6.6500000000000004E-2</v>
      </c>
      <c r="E16" s="100"/>
      <c r="F16" s="101"/>
    </row>
    <row r="17" spans="1:7">
      <c r="B17" s="95" t="s">
        <v>34</v>
      </c>
      <c r="C17" s="102">
        <v>0.03</v>
      </c>
      <c r="E17" s="97"/>
      <c r="F17" s="98"/>
    </row>
    <row r="18" spans="1:7">
      <c r="B18" s="95" t="s">
        <v>35</v>
      </c>
      <c r="C18" s="102">
        <v>6.4999999999999997E-3</v>
      </c>
      <c r="E18" s="97"/>
      <c r="F18" s="98"/>
    </row>
    <row r="19" spans="1:7">
      <c r="B19" s="95" t="s">
        <v>36</v>
      </c>
      <c r="C19" s="102">
        <v>0.03</v>
      </c>
      <c r="E19" s="100"/>
      <c r="F19" s="101"/>
      <c r="G19" s="103"/>
    </row>
    <row r="20" spans="1:7">
      <c r="B20" s="104" t="s">
        <v>37</v>
      </c>
      <c r="C20" s="105">
        <f>(((1+C12+C14)*(1+C13)*(1+C15))/(1-C16))-1</f>
        <v>0.21001405977503995</v>
      </c>
      <c r="E20" s="106"/>
    </row>
    <row r="21" spans="1:7">
      <c r="B21" s="107" t="s">
        <v>38</v>
      </c>
    </row>
    <row r="24" spans="1:7">
      <c r="A24" s="227" t="s">
        <v>106</v>
      </c>
      <c r="B24" s="205"/>
      <c r="C24" s="205"/>
    </row>
    <row r="25" spans="1:7">
      <c r="A25" s="108"/>
    </row>
    <row r="27" spans="1:7">
      <c r="A27" s="227" t="s">
        <v>39</v>
      </c>
      <c r="B27" s="205"/>
      <c r="C27" s="205"/>
    </row>
    <row r="31" spans="1:7">
      <c r="B31" s="109"/>
      <c r="C31" s="109"/>
      <c r="D31" s="109"/>
    </row>
    <row r="32" spans="1:7">
      <c r="B32" s="196"/>
      <c r="C32" s="196"/>
      <c r="D32" s="196"/>
    </row>
    <row r="33" spans="1:7">
      <c r="B33" s="196"/>
      <c r="C33" s="196"/>
      <c r="D33" s="196"/>
    </row>
    <row r="34" spans="1:7">
      <c r="C34" s="7"/>
    </row>
    <row r="35" spans="1:7" ht="15.75" thickBot="1">
      <c r="A35" s="2"/>
      <c r="B35" s="2"/>
      <c r="C35" s="2"/>
      <c r="D35" s="2"/>
      <c r="E35" s="2"/>
      <c r="F35" s="2"/>
      <c r="G35" s="119"/>
    </row>
    <row r="36" spans="1:7">
      <c r="A36" s="110"/>
    </row>
    <row r="37" spans="1:7">
      <c r="B37" s="111"/>
    </row>
  </sheetData>
  <mergeCells count="7">
    <mergeCell ref="B2:E2"/>
    <mergeCell ref="B33:D33"/>
    <mergeCell ref="B7:C7"/>
    <mergeCell ref="B11:C11"/>
    <mergeCell ref="A24:C24"/>
    <mergeCell ref="A27:C27"/>
    <mergeCell ref="B32:D32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Orçamento </vt:lpstr>
      <vt:lpstr>Cronograma</vt:lpstr>
      <vt:lpstr>BDI</vt:lpstr>
      <vt:lpstr>BDI!Area_de_impressao</vt:lpstr>
      <vt:lpstr>'Orçamento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ConceitoS</dc:creator>
  <cp:lastModifiedBy>Eng2</cp:lastModifiedBy>
  <cp:lastPrinted>2014-10-10T11:18:12Z</cp:lastPrinted>
  <dcterms:created xsi:type="dcterms:W3CDTF">2010-08-19T11:51:06Z</dcterms:created>
  <dcterms:modified xsi:type="dcterms:W3CDTF">2014-10-13T17:56:20Z</dcterms:modified>
</cp:coreProperties>
</file>